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astro\Desktop\NOVO PREGÃO MANUTENÇÃO PREDIAL\"/>
    </mc:Choice>
  </mc:AlternateContent>
  <xr:revisionPtr revIDLastSave="0" documentId="8_{56C82EDD-A176-47F0-8FD5-EEDDE008180A}" xr6:coauthVersionLast="47" xr6:coauthVersionMax="47" xr10:uidLastSave="{00000000-0000-0000-0000-000000000000}"/>
  <bookViews>
    <workbookView xWindow="-120" yWindow="-120" windowWidth="29040" windowHeight="15840" firstSheet="2" activeTab="2" xr2:uid="{C2A6B07C-4A92-4775-82FC-2565D89847AE}"/>
  </bookViews>
  <sheets>
    <sheet name="material " sheetId="1" state="hidden" r:id="rId1"/>
    <sheet name="ferramenta" sheetId="2" state="hidden" r:id="rId2"/>
    <sheet name="material v2" sheetId="3" r:id="rId3"/>
    <sheet name="ferramenta v2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3" l="1"/>
  <c r="K4" i="3"/>
  <c r="L112" i="3"/>
  <c r="H112" i="3"/>
  <c r="J112" i="3"/>
  <c r="I44" i="3"/>
  <c r="H44" i="3"/>
  <c r="J44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Q87" i="4"/>
  <c r="Q6" i="4"/>
  <c r="Q8" i="4"/>
  <c r="Q10" i="4"/>
  <c r="Q12" i="4"/>
  <c r="Q14" i="4"/>
  <c r="Q16" i="4"/>
  <c r="Q18" i="4"/>
  <c r="Q20" i="4"/>
  <c r="Q22" i="4"/>
  <c r="Q24" i="4"/>
  <c r="Q26" i="4"/>
  <c r="Q28" i="4"/>
  <c r="Q30" i="4"/>
  <c r="Q32" i="4"/>
  <c r="Q34" i="4"/>
  <c r="Q36" i="4"/>
  <c r="Q38" i="4"/>
  <c r="Q40" i="4"/>
  <c r="Q42" i="4"/>
  <c r="Q44" i="4"/>
  <c r="Q46" i="4"/>
  <c r="Q48" i="4"/>
  <c r="Q50" i="4"/>
  <c r="Q52" i="4"/>
  <c r="Q54" i="4"/>
  <c r="Q56" i="4"/>
  <c r="Q58" i="4"/>
  <c r="Q60" i="4"/>
  <c r="Q62" i="4"/>
  <c r="Q64" i="4"/>
  <c r="Q66" i="4"/>
  <c r="Q68" i="4"/>
  <c r="Q70" i="4"/>
  <c r="Q72" i="4"/>
  <c r="Q74" i="4"/>
  <c r="Q76" i="4"/>
  <c r="Q78" i="4"/>
  <c r="Q80" i="4"/>
  <c r="Q82" i="4"/>
  <c r="Q4" i="4"/>
  <c r="P86" i="4"/>
  <c r="P85" i="4"/>
  <c r="O85" i="4"/>
  <c r="N85" i="4"/>
  <c r="M86" i="4"/>
  <c r="M85" i="4"/>
  <c r="P56" i="4"/>
  <c r="P54" i="4"/>
  <c r="P52" i="4"/>
  <c r="P4" i="4"/>
  <c r="N4" i="4"/>
  <c r="M4" i="4"/>
  <c r="L5" i="3"/>
  <c r="Q85" i="4" l="1"/>
  <c r="N50" i="4"/>
  <c r="N51" i="4"/>
  <c r="M7" i="4"/>
  <c r="M9" i="4"/>
  <c r="M11" i="4"/>
  <c r="N11" i="4" s="1"/>
  <c r="M13" i="4"/>
  <c r="N13" i="4" s="1"/>
  <c r="M15" i="4"/>
  <c r="N15" i="4" s="1"/>
  <c r="M17" i="4"/>
  <c r="M19" i="4"/>
  <c r="N19" i="4" s="1"/>
  <c r="M21" i="4"/>
  <c r="N21" i="4" s="1"/>
  <c r="M23" i="4"/>
  <c r="M25" i="4"/>
  <c r="M27" i="4"/>
  <c r="N27" i="4" s="1"/>
  <c r="M29" i="4"/>
  <c r="N29" i="4" s="1"/>
  <c r="M31" i="4"/>
  <c r="N31" i="4" s="1"/>
  <c r="M33" i="4"/>
  <c r="N33" i="4" s="1"/>
  <c r="M35" i="4"/>
  <c r="N35" i="4" s="1"/>
  <c r="M37" i="4"/>
  <c r="N37" i="4" s="1"/>
  <c r="M39" i="4"/>
  <c r="N39" i="4" s="1"/>
  <c r="M41" i="4"/>
  <c r="N41" i="4" s="1"/>
  <c r="M43" i="4"/>
  <c r="N43" i="4" s="1"/>
  <c r="M45" i="4"/>
  <c r="N45" i="4" s="1"/>
  <c r="M47" i="4"/>
  <c r="N47" i="4" s="1"/>
  <c r="M49" i="4"/>
  <c r="N49" i="4" s="1"/>
  <c r="M51" i="4"/>
  <c r="M53" i="4"/>
  <c r="M55" i="4"/>
  <c r="M57" i="4"/>
  <c r="N57" i="4" s="1"/>
  <c r="M59" i="4"/>
  <c r="M61" i="4"/>
  <c r="M63" i="4"/>
  <c r="M65" i="4"/>
  <c r="M67" i="4"/>
  <c r="M69" i="4"/>
  <c r="M71" i="4"/>
  <c r="M73" i="4"/>
  <c r="M75" i="4"/>
  <c r="M77" i="4"/>
  <c r="M79" i="4"/>
  <c r="N79" i="4" s="1"/>
  <c r="M81" i="4"/>
  <c r="M83" i="4"/>
  <c r="N25" i="4"/>
  <c r="N23" i="4"/>
  <c r="N17" i="4"/>
  <c r="N9" i="4"/>
  <c r="N7" i="4"/>
  <c r="M5" i="4"/>
  <c r="N5" i="4" s="1"/>
  <c r="H24" i="4" l="1"/>
  <c r="J24" i="4"/>
  <c r="K24" i="4" s="1"/>
  <c r="J6" i="3"/>
  <c r="K6" i="3" s="1"/>
  <c r="J8" i="3"/>
  <c r="K8" i="3" s="1"/>
  <c r="J10" i="3"/>
  <c r="K10" i="3" s="1"/>
  <c r="J12" i="3"/>
  <c r="K12" i="3" s="1"/>
  <c r="J14" i="3"/>
  <c r="K14" i="3" s="1"/>
  <c r="J16" i="3"/>
  <c r="K16" i="3" s="1"/>
  <c r="J18" i="3"/>
  <c r="K18" i="3" s="1"/>
  <c r="J20" i="3"/>
  <c r="K20" i="3" s="1"/>
  <c r="J22" i="3"/>
  <c r="K22" i="3" s="1"/>
  <c r="J24" i="3"/>
  <c r="K24" i="3" s="1"/>
  <c r="J26" i="3"/>
  <c r="K26" i="3" s="1"/>
  <c r="J28" i="3"/>
  <c r="K28" i="3" s="1"/>
  <c r="J30" i="3"/>
  <c r="K30" i="3" s="1"/>
  <c r="J32" i="3"/>
  <c r="K32" i="3" s="1"/>
  <c r="J34" i="3"/>
  <c r="K34" i="3" s="1"/>
  <c r="J36" i="3"/>
  <c r="K36" i="3" s="1"/>
  <c r="J38" i="3"/>
  <c r="K38" i="3" s="1"/>
  <c r="J40" i="3"/>
  <c r="K40" i="3" s="1"/>
  <c r="J42" i="3"/>
  <c r="K42" i="3" s="1"/>
  <c r="K44" i="3"/>
  <c r="J46" i="3"/>
  <c r="K46" i="3" s="1"/>
  <c r="J48" i="3"/>
  <c r="K48" i="3" s="1"/>
  <c r="J50" i="3"/>
  <c r="K50" i="3" s="1"/>
  <c r="J52" i="3"/>
  <c r="K52" i="3" s="1"/>
  <c r="J54" i="3"/>
  <c r="K54" i="3" s="1"/>
  <c r="J56" i="3"/>
  <c r="K56" i="3" s="1"/>
  <c r="J58" i="3"/>
  <c r="K58" i="3" s="1"/>
  <c r="J60" i="3"/>
  <c r="K60" i="3" s="1"/>
  <c r="J62" i="3"/>
  <c r="K62" i="3" s="1"/>
  <c r="J64" i="3"/>
  <c r="K64" i="3" s="1"/>
  <c r="J66" i="3"/>
  <c r="K66" i="3" s="1"/>
  <c r="J68" i="3"/>
  <c r="K68" i="3" s="1"/>
  <c r="J70" i="3"/>
  <c r="K70" i="3" s="1"/>
  <c r="J72" i="3"/>
  <c r="K72" i="3" s="1"/>
  <c r="J74" i="3"/>
  <c r="J76" i="3"/>
  <c r="K76" i="3" s="1"/>
  <c r="J78" i="3"/>
  <c r="K78" i="3" s="1"/>
  <c r="J80" i="3"/>
  <c r="K80" i="3" s="1"/>
  <c r="J82" i="3"/>
  <c r="K82" i="3" s="1"/>
  <c r="J84" i="3"/>
  <c r="K84" i="3" s="1"/>
  <c r="J86" i="3"/>
  <c r="K86" i="3" s="1"/>
  <c r="J88" i="3"/>
  <c r="K88" i="3" s="1"/>
  <c r="J90" i="3"/>
  <c r="K90" i="3" s="1"/>
  <c r="J92" i="3"/>
  <c r="K92" i="3" s="1"/>
  <c r="J94" i="3"/>
  <c r="K94" i="3" s="1"/>
  <c r="J96" i="3"/>
  <c r="K96" i="3" s="1"/>
  <c r="J98" i="3"/>
  <c r="K98" i="3" s="1"/>
  <c r="J100" i="3"/>
  <c r="K100" i="3" s="1"/>
  <c r="J102" i="3"/>
  <c r="K102" i="3" s="1"/>
  <c r="J104" i="3"/>
  <c r="K104" i="3" s="1"/>
  <c r="J106" i="3"/>
  <c r="K106" i="3" s="1"/>
  <c r="J108" i="3"/>
  <c r="K108" i="3" s="1"/>
  <c r="J110" i="3"/>
  <c r="K110" i="3" s="1"/>
  <c r="H6" i="3"/>
  <c r="I6" i="3" s="1"/>
  <c r="H8" i="3"/>
  <c r="I8" i="3" s="1"/>
  <c r="H10" i="3"/>
  <c r="I10" i="3" s="1"/>
  <c r="H12" i="3"/>
  <c r="I12" i="3" s="1"/>
  <c r="H14" i="3"/>
  <c r="I14" i="3" s="1"/>
  <c r="H16" i="3"/>
  <c r="I16" i="3" s="1"/>
  <c r="H18" i="3"/>
  <c r="I18" i="3" s="1"/>
  <c r="H20" i="3"/>
  <c r="I20" i="3" s="1"/>
  <c r="H22" i="3"/>
  <c r="I22" i="3" s="1"/>
  <c r="H24" i="3"/>
  <c r="I24" i="3" s="1"/>
  <c r="H26" i="3"/>
  <c r="I26" i="3" s="1"/>
  <c r="H28" i="3"/>
  <c r="I28" i="3" s="1"/>
  <c r="H30" i="3"/>
  <c r="I30" i="3" s="1"/>
  <c r="H32" i="3"/>
  <c r="I32" i="3" s="1"/>
  <c r="H34" i="3"/>
  <c r="I34" i="3" s="1"/>
  <c r="H36" i="3"/>
  <c r="I36" i="3" s="1"/>
  <c r="H38" i="3"/>
  <c r="I38" i="3" s="1"/>
  <c r="H40" i="3"/>
  <c r="I40" i="3" s="1"/>
  <c r="H42" i="3"/>
  <c r="I42" i="3" s="1"/>
  <c r="L44" i="3"/>
  <c r="H46" i="3"/>
  <c r="I46" i="3" s="1"/>
  <c r="H48" i="3"/>
  <c r="I48" i="3" s="1"/>
  <c r="H50" i="3"/>
  <c r="I50" i="3" s="1"/>
  <c r="H52" i="3"/>
  <c r="I52" i="3" s="1"/>
  <c r="H54" i="3"/>
  <c r="I54" i="3" s="1"/>
  <c r="H56" i="3"/>
  <c r="I56" i="3" s="1"/>
  <c r="H58" i="3"/>
  <c r="I58" i="3" s="1"/>
  <c r="H60" i="3"/>
  <c r="I60" i="3" s="1"/>
  <c r="H62" i="3"/>
  <c r="I62" i="3" s="1"/>
  <c r="H64" i="3"/>
  <c r="I64" i="3" s="1"/>
  <c r="H66" i="3"/>
  <c r="I66" i="3" s="1"/>
  <c r="H68" i="3"/>
  <c r="I68" i="3" s="1"/>
  <c r="H70" i="3"/>
  <c r="I70" i="3" s="1"/>
  <c r="H72" i="3"/>
  <c r="I72" i="3" s="1"/>
  <c r="H74" i="3"/>
  <c r="H76" i="3"/>
  <c r="I76" i="3" s="1"/>
  <c r="H78" i="3"/>
  <c r="I78" i="3" s="1"/>
  <c r="H80" i="3"/>
  <c r="I80" i="3" s="1"/>
  <c r="H82" i="3"/>
  <c r="I82" i="3" s="1"/>
  <c r="H84" i="3"/>
  <c r="I84" i="3" s="1"/>
  <c r="H86" i="3"/>
  <c r="I86" i="3" s="1"/>
  <c r="H88" i="3"/>
  <c r="I88" i="3" s="1"/>
  <c r="H90" i="3"/>
  <c r="I90" i="3" s="1"/>
  <c r="H92" i="3"/>
  <c r="I92" i="3" s="1"/>
  <c r="H94" i="3"/>
  <c r="I94" i="3" s="1"/>
  <c r="H96" i="3"/>
  <c r="I96" i="3" s="1"/>
  <c r="H98" i="3"/>
  <c r="I98" i="3" s="1"/>
  <c r="H100" i="3"/>
  <c r="I100" i="3" s="1"/>
  <c r="H102" i="3"/>
  <c r="I102" i="3" s="1"/>
  <c r="H104" i="3"/>
  <c r="I104" i="3" s="1"/>
  <c r="H106" i="3"/>
  <c r="I106" i="3" s="1"/>
  <c r="H108" i="3"/>
  <c r="I108" i="3" s="1"/>
  <c r="H110" i="3"/>
  <c r="I110" i="3" s="1"/>
  <c r="J4" i="3"/>
  <c r="H4" i="3"/>
  <c r="I4" i="3" s="1"/>
  <c r="J6" i="4"/>
  <c r="K6" i="4" s="1"/>
  <c r="J8" i="4"/>
  <c r="K8" i="4" s="1"/>
  <c r="J10" i="4"/>
  <c r="K10" i="4" s="1"/>
  <c r="J12" i="4"/>
  <c r="K12" i="4" s="1"/>
  <c r="J14" i="4"/>
  <c r="K14" i="4" s="1"/>
  <c r="J16" i="4"/>
  <c r="K16" i="4" s="1"/>
  <c r="J18" i="4"/>
  <c r="K18" i="4" s="1"/>
  <c r="J20" i="4"/>
  <c r="K20" i="4" s="1"/>
  <c r="J22" i="4"/>
  <c r="K22" i="4" s="1"/>
  <c r="J26" i="4"/>
  <c r="K26" i="4" s="1"/>
  <c r="J28" i="4"/>
  <c r="K28" i="4" s="1"/>
  <c r="J30" i="4"/>
  <c r="K30" i="4" s="1"/>
  <c r="J32" i="4"/>
  <c r="K32" i="4" s="1"/>
  <c r="J34" i="4"/>
  <c r="K34" i="4" s="1"/>
  <c r="J36" i="4"/>
  <c r="K36" i="4" s="1"/>
  <c r="J38" i="4"/>
  <c r="K38" i="4" s="1"/>
  <c r="J40" i="4"/>
  <c r="K40" i="4" s="1"/>
  <c r="J42" i="4"/>
  <c r="K42" i="4" s="1"/>
  <c r="J44" i="4"/>
  <c r="K44" i="4" s="1"/>
  <c r="J46" i="4"/>
  <c r="K46" i="4" s="1"/>
  <c r="J48" i="4"/>
  <c r="K48" i="4" s="1"/>
  <c r="J50" i="4"/>
  <c r="K50" i="4" s="1"/>
  <c r="J52" i="4"/>
  <c r="K52" i="4" s="1"/>
  <c r="J54" i="4"/>
  <c r="K54" i="4" s="1"/>
  <c r="J56" i="4"/>
  <c r="K56" i="4" s="1"/>
  <c r="J58" i="4"/>
  <c r="K58" i="4" s="1"/>
  <c r="J60" i="4"/>
  <c r="K60" i="4" s="1"/>
  <c r="J62" i="4"/>
  <c r="K62" i="4" s="1"/>
  <c r="J64" i="4"/>
  <c r="K64" i="4" s="1"/>
  <c r="J66" i="4"/>
  <c r="K66" i="4" s="1"/>
  <c r="J68" i="4"/>
  <c r="K68" i="4" s="1"/>
  <c r="J70" i="4"/>
  <c r="K70" i="4" s="1"/>
  <c r="J72" i="4"/>
  <c r="K72" i="4" s="1"/>
  <c r="J74" i="4"/>
  <c r="K74" i="4" s="1"/>
  <c r="J76" i="4"/>
  <c r="K76" i="4" s="1"/>
  <c r="J78" i="4"/>
  <c r="K78" i="4" s="1"/>
  <c r="J80" i="4"/>
  <c r="K80" i="4" s="1"/>
  <c r="J82" i="4"/>
  <c r="K82" i="4" s="1"/>
  <c r="J4" i="4"/>
  <c r="K4" i="4" s="1"/>
  <c r="H6" i="4"/>
  <c r="H8" i="4"/>
  <c r="H10" i="4"/>
  <c r="H12" i="4"/>
  <c r="H14" i="4"/>
  <c r="H16" i="4"/>
  <c r="H18" i="4"/>
  <c r="H20" i="4"/>
  <c r="H22" i="4"/>
  <c r="H26" i="4"/>
  <c r="H28" i="4"/>
  <c r="H30" i="4"/>
  <c r="H32" i="4"/>
  <c r="H34" i="4"/>
  <c r="H36" i="4"/>
  <c r="H38" i="4"/>
  <c r="H40" i="4"/>
  <c r="H42" i="4"/>
  <c r="H44" i="4"/>
  <c r="H46" i="4"/>
  <c r="H48" i="4"/>
  <c r="H50" i="4"/>
  <c r="H52" i="4"/>
  <c r="H54" i="4"/>
  <c r="H56" i="4"/>
  <c r="H58" i="4"/>
  <c r="H60" i="4"/>
  <c r="H62" i="4"/>
  <c r="H64" i="4"/>
  <c r="H66" i="4"/>
  <c r="H68" i="4"/>
  <c r="H70" i="4"/>
  <c r="H72" i="4"/>
  <c r="H74" i="4"/>
  <c r="H76" i="4"/>
  <c r="H78" i="4"/>
  <c r="H80" i="4"/>
  <c r="H82" i="4"/>
  <c r="H4" i="4"/>
  <c r="J84" i="4" l="1"/>
  <c r="I6" i="4"/>
  <c r="I8" i="4"/>
  <c r="I10" i="4"/>
  <c r="I12" i="4"/>
  <c r="I14" i="4"/>
  <c r="I16" i="4"/>
  <c r="I18" i="4"/>
  <c r="I20" i="4"/>
  <c r="I22" i="4"/>
  <c r="I24" i="4"/>
  <c r="I26" i="4"/>
  <c r="I28" i="4"/>
  <c r="I30" i="4"/>
  <c r="I32" i="4"/>
  <c r="I34" i="4"/>
  <c r="M34" i="4" s="1"/>
  <c r="N34" i="4" s="1"/>
  <c r="P34" i="4" s="1"/>
  <c r="I36" i="4"/>
  <c r="I38" i="4"/>
  <c r="I40" i="4"/>
  <c r="I42" i="4"/>
  <c r="I44" i="4"/>
  <c r="I46" i="4"/>
  <c r="I48" i="4"/>
  <c r="I50" i="4"/>
  <c r="I52" i="4"/>
  <c r="I54" i="4"/>
  <c r="I56" i="4"/>
  <c r="I58" i="4"/>
  <c r="I60" i="4"/>
  <c r="I62" i="4"/>
  <c r="I64" i="4"/>
  <c r="I66" i="4"/>
  <c r="I68" i="4"/>
  <c r="I70" i="4"/>
  <c r="I72" i="4"/>
  <c r="I74" i="4"/>
  <c r="I76" i="4"/>
  <c r="I78" i="4"/>
  <c r="I80" i="4"/>
  <c r="I82" i="4"/>
  <c r="M82" i="4" s="1"/>
  <c r="I4" i="4"/>
  <c r="H84" i="4" l="1"/>
  <c r="M56" i="4"/>
  <c r="N56" i="4" s="1"/>
  <c r="M8" i="4"/>
  <c r="N8" i="4" s="1"/>
  <c r="P8" i="4" s="1"/>
  <c r="M54" i="4"/>
  <c r="O54" i="4" s="1"/>
  <c r="M6" i="4"/>
  <c r="N6" i="4" s="1"/>
  <c r="M18" i="4"/>
  <c r="N18" i="4" s="1"/>
  <c r="M80" i="4"/>
  <c r="O80" i="4" s="1"/>
  <c r="M64" i="4"/>
  <c r="O64" i="4" s="1"/>
  <c r="N48" i="4"/>
  <c r="M48" i="4"/>
  <c r="M32" i="4"/>
  <c r="N32" i="4" s="1"/>
  <c r="M16" i="4"/>
  <c r="N16" i="4" s="1"/>
  <c r="M72" i="4"/>
  <c r="O72" i="4" s="1"/>
  <c r="N40" i="4"/>
  <c r="M40" i="4"/>
  <c r="N24" i="4"/>
  <c r="M24" i="4"/>
  <c r="M70" i="4"/>
  <c r="O70" i="4" s="1"/>
  <c r="M38" i="4"/>
  <c r="N38" i="4" s="1"/>
  <c r="M22" i="4"/>
  <c r="N22" i="4" s="1"/>
  <c r="M68" i="4"/>
  <c r="O68" i="4" s="1"/>
  <c r="M52" i="4"/>
  <c r="O52" i="4" s="1"/>
  <c r="M36" i="4"/>
  <c r="N36" i="4" s="1"/>
  <c r="M20" i="4"/>
  <c r="N20" i="4" s="1"/>
  <c r="M66" i="4"/>
  <c r="O66" i="4" s="1"/>
  <c r="M50" i="4"/>
  <c r="M78" i="4"/>
  <c r="N78" i="4" s="1"/>
  <c r="P78" i="4" s="1"/>
  <c r="M62" i="4"/>
  <c r="O62" i="4" s="1"/>
  <c r="M46" i="4"/>
  <c r="N46" i="4" s="1"/>
  <c r="M30" i="4"/>
  <c r="N30" i="4" s="1"/>
  <c r="N14" i="4"/>
  <c r="M14" i="4"/>
  <c r="M76" i="4"/>
  <c r="O76" i="4" s="1"/>
  <c r="P76" i="4" s="1"/>
  <c r="M60" i="4"/>
  <c r="O60" i="4" s="1"/>
  <c r="M44" i="4"/>
  <c r="N44" i="4" s="1"/>
  <c r="M28" i="4"/>
  <c r="N28" i="4" s="1"/>
  <c r="N12" i="4"/>
  <c r="M12" i="4"/>
  <c r="M74" i="4"/>
  <c r="O74" i="4" s="1"/>
  <c r="M58" i="4"/>
  <c r="O58" i="4" s="1"/>
  <c r="M42" i="4"/>
  <c r="N42" i="4" s="1"/>
  <c r="M26" i="4"/>
  <c r="N26" i="4" s="1"/>
  <c r="M10" i="4"/>
  <c r="N10" i="4" s="1"/>
  <c r="C74" i="3"/>
  <c r="J38" i="2"/>
  <c r="K38" i="2" s="1"/>
  <c r="J40" i="2"/>
  <c r="K40" i="2" s="1"/>
  <c r="J42" i="2"/>
  <c r="K42" i="2" s="1"/>
  <c r="J44" i="2"/>
  <c r="K44" i="2" s="1"/>
  <c r="J46" i="2"/>
  <c r="K46" i="2" s="1"/>
  <c r="J48" i="2"/>
  <c r="K48" i="2" s="1"/>
  <c r="J50" i="2"/>
  <c r="K50" i="2" s="1"/>
  <c r="J52" i="2"/>
  <c r="K52" i="2" s="1"/>
  <c r="J54" i="2"/>
  <c r="K54" i="2" s="1"/>
  <c r="J56" i="2"/>
  <c r="K56" i="2" s="1"/>
  <c r="J58" i="2"/>
  <c r="K58" i="2" s="1"/>
  <c r="J60" i="2"/>
  <c r="K60" i="2" s="1"/>
  <c r="J62" i="2"/>
  <c r="K62" i="2" s="1"/>
  <c r="J64" i="2"/>
  <c r="K64" i="2" s="1"/>
  <c r="J66" i="2"/>
  <c r="K66" i="2" s="1"/>
  <c r="J68" i="2"/>
  <c r="K68" i="2" s="1"/>
  <c r="J70" i="2"/>
  <c r="K70" i="2" s="1"/>
  <c r="J72" i="2"/>
  <c r="K72" i="2" s="1"/>
  <c r="J74" i="2"/>
  <c r="K74" i="2" s="1"/>
  <c r="J76" i="2"/>
  <c r="K76" i="2" s="1"/>
  <c r="J78" i="2"/>
  <c r="K78" i="2" s="1"/>
  <c r="J80" i="2"/>
  <c r="K80" i="2" s="1"/>
  <c r="J82" i="2"/>
  <c r="K82" i="2" s="1"/>
  <c r="J84" i="2"/>
  <c r="K84" i="2" s="1"/>
  <c r="J86" i="2"/>
  <c r="K86" i="2" s="1"/>
  <c r="J88" i="2"/>
  <c r="K88" i="2" s="1"/>
  <c r="J90" i="2"/>
  <c r="K90" i="2" s="1"/>
  <c r="H38" i="2"/>
  <c r="I38" i="2" s="1"/>
  <c r="H40" i="2"/>
  <c r="I40" i="2" s="1"/>
  <c r="H42" i="2"/>
  <c r="I42" i="2" s="1"/>
  <c r="H44" i="2"/>
  <c r="I44" i="2" s="1"/>
  <c r="H46" i="2"/>
  <c r="I46" i="2" s="1"/>
  <c r="H48" i="2"/>
  <c r="I48" i="2" s="1"/>
  <c r="H50" i="2"/>
  <c r="I50" i="2" s="1"/>
  <c r="H52" i="2"/>
  <c r="I52" i="2" s="1"/>
  <c r="H54" i="2"/>
  <c r="I54" i="2" s="1"/>
  <c r="H56" i="2"/>
  <c r="I56" i="2" s="1"/>
  <c r="H58" i="2"/>
  <c r="I58" i="2" s="1"/>
  <c r="H60" i="2"/>
  <c r="I60" i="2" s="1"/>
  <c r="H62" i="2"/>
  <c r="I62" i="2" s="1"/>
  <c r="H64" i="2"/>
  <c r="I64" i="2" s="1"/>
  <c r="H66" i="2"/>
  <c r="I66" i="2" s="1"/>
  <c r="H68" i="2"/>
  <c r="I68" i="2" s="1"/>
  <c r="H70" i="2"/>
  <c r="I70" i="2" s="1"/>
  <c r="H72" i="2"/>
  <c r="I72" i="2" s="1"/>
  <c r="H74" i="2"/>
  <c r="I74" i="2" s="1"/>
  <c r="H76" i="2"/>
  <c r="I76" i="2" s="1"/>
  <c r="H78" i="2"/>
  <c r="I78" i="2" s="1"/>
  <c r="H80" i="2"/>
  <c r="I80" i="2" s="1"/>
  <c r="H82" i="2"/>
  <c r="I82" i="2" s="1"/>
  <c r="H84" i="2"/>
  <c r="I84" i="2" s="1"/>
  <c r="H86" i="2"/>
  <c r="I86" i="2" s="1"/>
  <c r="H88" i="2"/>
  <c r="I88" i="2" s="1"/>
  <c r="H90" i="2"/>
  <c r="I90" i="2" s="1"/>
  <c r="J6" i="2"/>
  <c r="K6" i="2" s="1"/>
  <c r="J8" i="2"/>
  <c r="K8" i="2" s="1"/>
  <c r="J10" i="2"/>
  <c r="K10" i="2" s="1"/>
  <c r="J12" i="2"/>
  <c r="K12" i="2" s="1"/>
  <c r="J14" i="2"/>
  <c r="K14" i="2" s="1"/>
  <c r="J16" i="2"/>
  <c r="K16" i="2" s="1"/>
  <c r="J18" i="2"/>
  <c r="K18" i="2" s="1"/>
  <c r="J20" i="2"/>
  <c r="K20" i="2" s="1"/>
  <c r="J22" i="2"/>
  <c r="K22" i="2" s="1"/>
  <c r="J24" i="2"/>
  <c r="K24" i="2" s="1"/>
  <c r="J26" i="2"/>
  <c r="K26" i="2" s="1"/>
  <c r="J28" i="2"/>
  <c r="K28" i="2" s="1"/>
  <c r="J30" i="2"/>
  <c r="K30" i="2" s="1"/>
  <c r="J32" i="2"/>
  <c r="K32" i="2" s="1"/>
  <c r="H6" i="2"/>
  <c r="I6" i="2" s="1"/>
  <c r="H8" i="2"/>
  <c r="I8" i="2" s="1"/>
  <c r="H10" i="2"/>
  <c r="I10" i="2" s="1"/>
  <c r="H12" i="2"/>
  <c r="I12" i="2" s="1"/>
  <c r="H14" i="2"/>
  <c r="I14" i="2" s="1"/>
  <c r="H16" i="2"/>
  <c r="I16" i="2" s="1"/>
  <c r="H18" i="2"/>
  <c r="I18" i="2" s="1"/>
  <c r="H20" i="2"/>
  <c r="I20" i="2" s="1"/>
  <c r="H22" i="2"/>
  <c r="I22" i="2" s="1"/>
  <c r="H24" i="2"/>
  <c r="I24" i="2" s="1"/>
  <c r="H26" i="2"/>
  <c r="I26" i="2" s="1"/>
  <c r="H28" i="2"/>
  <c r="I28" i="2" s="1"/>
  <c r="H30" i="2"/>
  <c r="I30" i="2" s="1"/>
  <c r="H32" i="2"/>
  <c r="I32" i="2" s="1"/>
  <c r="J6" i="1"/>
  <c r="K6" i="1" s="1"/>
  <c r="J8" i="1"/>
  <c r="K8" i="1" s="1"/>
  <c r="J10" i="1"/>
  <c r="K10" i="1" s="1"/>
  <c r="J12" i="1"/>
  <c r="K12" i="1" s="1"/>
  <c r="J14" i="1"/>
  <c r="K14" i="1" s="1"/>
  <c r="J16" i="1"/>
  <c r="K16" i="1" s="1"/>
  <c r="J18" i="1"/>
  <c r="K18" i="1" s="1"/>
  <c r="J20" i="1"/>
  <c r="K20" i="1" s="1"/>
  <c r="J22" i="1"/>
  <c r="K22" i="1" s="1"/>
  <c r="J24" i="1"/>
  <c r="K24" i="1" s="1"/>
  <c r="J26" i="1"/>
  <c r="K26" i="1" s="1"/>
  <c r="J28" i="1"/>
  <c r="K28" i="1" s="1"/>
  <c r="J30" i="1"/>
  <c r="K30" i="1" s="1"/>
  <c r="J32" i="1"/>
  <c r="K32" i="1" s="1"/>
  <c r="J34" i="1"/>
  <c r="K34" i="1" s="1"/>
  <c r="J36" i="1"/>
  <c r="K36" i="1" s="1"/>
  <c r="J38" i="1"/>
  <c r="K38" i="1" s="1"/>
  <c r="J40" i="1"/>
  <c r="K40" i="1" s="1"/>
  <c r="J42" i="1"/>
  <c r="K42" i="1" s="1"/>
  <c r="J44" i="1"/>
  <c r="K44" i="1" s="1"/>
  <c r="J46" i="1"/>
  <c r="K46" i="1" s="1"/>
  <c r="J48" i="1"/>
  <c r="K48" i="1" s="1"/>
  <c r="J50" i="1"/>
  <c r="K50" i="1" s="1"/>
  <c r="J52" i="1"/>
  <c r="K52" i="1" s="1"/>
  <c r="J54" i="1"/>
  <c r="K54" i="1" s="1"/>
  <c r="J56" i="1"/>
  <c r="K56" i="1" s="1"/>
  <c r="J58" i="1"/>
  <c r="K58" i="1" s="1"/>
  <c r="J60" i="1"/>
  <c r="K60" i="1" s="1"/>
  <c r="J62" i="1"/>
  <c r="K62" i="1" s="1"/>
  <c r="J64" i="1"/>
  <c r="K64" i="1" s="1"/>
  <c r="J66" i="1"/>
  <c r="K66" i="1" s="1"/>
  <c r="J68" i="1"/>
  <c r="K68" i="1" s="1"/>
  <c r="J70" i="1"/>
  <c r="K70" i="1" s="1"/>
  <c r="J72" i="1"/>
  <c r="K72" i="1" s="1"/>
  <c r="J74" i="1"/>
  <c r="J76" i="1"/>
  <c r="K76" i="1" s="1"/>
  <c r="J78" i="1"/>
  <c r="K78" i="1" s="1"/>
  <c r="J80" i="1"/>
  <c r="K80" i="1" s="1"/>
  <c r="J82" i="1"/>
  <c r="K82" i="1" s="1"/>
  <c r="J84" i="1"/>
  <c r="K84" i="1" s="1"/>
  <c r="J86" i="1"/>
  <c r="K86" i="1" s="1"/>
  <c r="J88" i="1"/>
  <c r="K88" i="1" s="1"/>
  <c r="J90" i="1"/>
  <c r="K90" i="1" s="1"/>
  <c r="J92" i="1"/>
  <c r="K92" i="1" s="1"/>
  <c r="J94" i="1"/>
  <c r="K94" i="1" s="1"/>
  <c r="J96" i="1"/>
  <c r="K96" i="1" s="1"/>
  <c r="J98" i="1"/>
  <c r="K98" i="1" s="1"/>
  <c r="J100" i="1"/>
  <c r="K100" i="1" s="1"/>
  <c r="J102" i="1"/>
  <c r="K102" i="1" s="1"/>
  <c r="J104" i="1"/>
  <c r="K104" i="1" s="1"/>
  <c r="J106" i="1"/>
  <c r="K106" i="1" s="1"/>
  <c r="J108" i="1"/>
  <c r="K108" i="1" s="1"/>
  <c r="J110" i="1"/>
  <c r="K110" i="1" s="1"/>
  <c r="H6" i="1"/>
  <c r="I6" i="1" s="1"/>
  <c r="H8" i="1"/>
  <c r="I8" i="1" s="1"/>
  <c r="H10" i="1"/>
  <c r="I10" i="1" s="1"/>
  <c r="H12" i="1"/>
  <c r="I12" i="1" s="1"/>
  <c r="H14" i="1"/>
  <c r="I14" i="1" s="1"/>
  <c r="H16" i="1"/>
  <c r="I16" i="1" s="1"/>
  <c r="H18" i="1"/>
  <c r="I18" i="1" s="1"/>
  <c r="H20" i="1"/>
  <c r="I20" i="1" s="1"/>
  <c r="H22" i="1"/>
  <c r="I22" i="1" s="1"/>
  <c r="H24" i="1"/>
  <c r="I24" i="1" s="1"/>
  <c r="H26" i="1"/>
  <c r="I26" i="1" s="1"/>
  <c r="H28" i="1"/>
  <c r="I28" i="1" s="1"/>
  <c r="H30" i="1"/>
  <c r="I30" i="1" s="1"/>
  <c r="H32" i="1"/>
  <c r="I32" i="1" s="1"/>
  <c r="H34" i="1"/>
  <c r="I34" i="1" s="1"/>
  <c r="H36" i="1"/>
  <c r="I36" i="1" s="1"/>
  <c r="H38" i="1"/>
  <c r="I38" i="1" s="1"/>
  <c r="H40" i="1"/>
  <c r="I40" i="1" s="1"/>
  <c r="H42" i="1"/>
  <c r="I42" i="1" s="1"/>
  <c r="H44" i="1"/>
  <c r="I44" i="1" s="1"/>
  <c r="H46" i="1"/>
  <c r="I46" i="1" s="1"/>
  <c r="H48" i="1"/>
  <c r="I48" i="1" s="1"/>
  <c r="H50" i="1"/>
  <c r="I50" i="1" s="1"/>
  <c r="H52" i="1"/>
  <c r="I52" i="1" s="1"/>
  <c r="H54" i="1"/>
  <c r="I54" i="1" s="1"/>
  <c r="H56" i="1"/>
  <c r="I56" i="1" s="1"/>
  <c r="H58" i="1"/>
  <c r="I58" i="1" s="1"/>
  <c r="H60" i="1"/>
  <c r="I60" i="1" s="1"/>
  <c r="H62" i="1"/>
  <c r="I62" i="1" s="1"/>
  <c r="H64" i="1"/>
  <c r="I64" i="1" s="1"/>
  <c r="H66" i="1"/>
  <c r="I66" i="1" s="1"/>
  <c r="H68" i="1"/>
  <c r="I68" i="1" s="1"/>
  <c r="H70" i="1"/>
  <c r="I70" i="1" s="1"/>
  <c r="H72" i="1"/>
  <c r="I72" i="1" s="1"/>
  <c r="H74" i="1"/>
  <c r="H76" i="1"/>
  <c r="I76" i="1" s="1"/>
  <c r="H78" i="1"/>
  <c r="I78" i="1" s="1"/>
  <c r="H80" i="1"/>
  <c r="I80" i="1" s="1"/>
  <c r="H82" i="1"/>
  <c r="I82" i="1" s="1"/>
  <c r="H84" i="1"/>
  <c r="I84" i="1" s="1"/>
  <c r="H86" i="1"/>
  <c r="I86" i="1" s="1"/>
  <c r="H88" i="1"/>
  <c r="I88" i="1" s="1"/>
  <c r="H90" i="1"/>
  <c r="I90" i="1" s="1"/>
  <c r="H92" i="1"/>
  <c r="I92" i="1" s="1"/>
  <c r="H94" i="1"/>
  <c r="I94" i="1" s="1"/>
  <c r="H96" i="1"/>
  <c r="I96" i="1" s="1"/>
  <c r="H98" i="1"/>
  <c r="I98" i="1" s="1"/>
  <c r="H100" i="1"/>
  <c r="I100" i="1" s="1"/>
  <c r="H102" i="1"/>
  <c r="I102" i="1" s="1"/>
  <c r="H104" i="1"/>
  <c r="I104" i="1" s="1"/>
  <c r="H106" i="1"/>
  <c r="I106" i="1" s="1"/>
  <c r="H108" i="1"/>
  <c r="I108" i="1" s="1"/>
  <c r="H110" i="1"/>
  <c r="I110" i="1" s="1"/>
  <c r="P66" i="4" l="1"/>
  <c r="P46" i="4"/>
  <c r="P16" i="4"/>
  <c r="P30" i="4"/>
  <c r="P44" i="4"/>
  <c r="P38" i="4"/>
  <c r="P60" i="4"/>
  <c r="P70" i="4"/>
  <c r="P10" i="4"/>
  <c r="P80" i="4"/>
  <c r="P74" i="4"/>
  <c r="P72" i="4"/>
  <c r="P58" i="4"/>
  <c r="P68" i="4"/>
  <c r="P50" i="4"/>
  <c r="P64" i="4"/>
  <c r="P24" i="4"/>
  <c r="P32" i="4"/>
  <c r="P18" i="4"/>
  <c r="P12" i="4"/>
  <c r="P62" i="4"/>
  <c r="P28" i="4"/>
  <c r="P14" i="4"/>
  <c r="P22" i="4"/>
  <c r="P40" i="4"/>
  <c r="P48" i="4"/>
  <c r="P6" i="4"/>
  <c r="P26" i="4"/>
  <c r="P20" i="4"/>
  <c r="P42" i="4"/>
  <c r="P36" i="4"/>
  <c r="I74" i="3"/>
  <c r="K74" i="3"/>
  <c r="J36" i="2"/>
  <c r="K36" i="2" s="1"/>
  <c r="H36" i="2"/>
  <c r="I36" i="2" s="1"/>
  <c r="J4" i="2" l="1"/>
  <c r="K4" i="2" s="1"/>
  <c r="J92" i="2" s="1"/>
  <c r="H4" i="2"/>
  <c r="I4" i="2" s="1"/>
  <c r="H92" i="2" s="1"/>
  <c r="C74" i="1"/>
  <c r="J4" i="1"/>
  <c r="K4" i="1" s="1"/>
  <c r="H4" i="1"/>
  <c r="I4" i="1" s="1"/>
  <c r="K74" i="1" l="1"/>
  <c r="J112" i="1" s="1"/>
  <c r="I74" i="1"/>
  <c r="H112" i="1"/>
</calcChain>
</file>

<file path=xl/sharedStrings.xml><?xml version="1.0" encoding="utf-8"?>
<sst xmlns="http://schemas.openxmlformats.org/spreadsheetml/2006/main" count="998" uniqueCount="540">
  <si>
    <t>RELAÇÃO DE FERRAMENTAS BÁSICAS</t>
  </si>
  <si>
    <t xml:space="preserve"> </t>
  </si>
  <si>
    <t>DESCRIÇÃO</t>
  </si>
  <si>
    <t>QUANTIDADE</t>
  </si>
  <si>
    <t>TOTAL</t>
  </si>
  <si>
    <t>SITES PESQUISADAS</t>
  </si>
  <si>
    <t>Média</t>
  </si>
  <si>
    <t>Estimativa da contratação (média de preços)</t>
  </si>
  <si>
    <t>Mediana</t>
  </si>
  <si>
    <t>Estimativa da contratação (mediana de preços)</t>
  </si>
  <si>
    <t>UN</t>
  </si>
  <si>
    <t>RELAÇÃO DE MATERIAL</t>
  </si>
  <si>
    <t>litros</t>
  </si>
  <si>
    <t>3,6 litros</t>
  </si>
  <si>
    <t>Espuma expansiva de poliuretano</t>
  </si>
  <si>
    <t>Silicone Poliuretano PU 36</t>
  </si>
  <si>
    <t>bisnaga</t>
  </si>
  <si>
    <t>Massa de vedação tipo 3M</t>
  </si>
  <si>
    <t>metros</t>
  </si>
  <si>
    <t>unidades</t>
  </si>
  <si>
    <t>Parafusos chatos com rosca soberba e de panela com rosca inglesa, metal, tamanhos diversos</t>
  </si>
  <si>
    <t>kg</t>
  </si>
  <si>
    <t>Saibro</t>
  </si>
  <si>
    <t>Desengraxante</t>
  </si>
  <si>
    <t>Silicone</t>
  </si>
  <si>
    <t>Solvente tipo aguarrás</t>
  </si>
  <si>
    <t>Bandeja de pintura</t>
  </si>
  <si>
    <t>Brocha</t>
  </si>
  <si>
    <t>Desempenadeira de aço</t>
  </si>
  <si>
    <t>Espátulas, conjunto de pintura parede</t>
  </si>
  <si>
    <t>Estopa</t>
  </si>
  <si>
    <t>Lixa, tamanhos diversos, para metal</t>
  </si>
  <si>
    <t>Papelão corrugado</t>
  </si>
  <si>
    <t>Pincel, conjunto de pintura parede, madeira e metal</t>
  </si>
  <si>
    <t>Rolo, conjunto de pintura de parede, madeira e metal</t>
  </si>
  <si>
    <t>Anéis de borracha, tamanhos diversos</t>
  </si>
  <si>
    <t>Reparos caixa Montana</t>
  </si>
  <si>
    <t>CARREFOUR</t>
  </si>
  <si>
    <t>MAGALU</t>
  </si>
  <si>
    <t>SUPER PRO</t>
  </si>
  <si>
    <r>
      <t xml:space="preserve">Adesivo para conexões PVC </t>
    </r>
    <r>
      <rPr>
        <b/>
        <sz val="12"/>
        <color rgb="FFFF0000"/>
        <rFont val="Calibri"/>
        <family val="2"/>
        <scheme val="minor"/>
      </rPr>
      <t>(* VALOR DE REF. 850G)</t>
    </r>
  </si>
  <si>
    <r>
      <t xml:space="preserve">Adesivo para fixação de Paviflex </t>
    </r>
    <r>
      <rPr>
        <b/>
        <sz val="12"/>
        <color rgb="FFFF0000"/>
        <rFont val="Calibri"/>
        <family val="2"/>
        <scheme val="minor"/>
      </rPr>
      <t>(*VALOR DE REF. 4KG)</t>
    </r>
  </si>
  <si>
    <t xml:space="preserve">OBRA TUDO </t>
  </si>
  <si>
    <t>COMPRA CAMPEÃ</t>
  </si>
  <si>
    <t>LIVEN</t>
  </si>
  <si>
    <t>GTN SHOP</t>
  </si>
  <si>
    <t>LEO MADEIRAS</t>
  </si>
  <si>
    <t>SUELY</t>
  </si>
  <si>
    <t>Cola epóxi</t>
  </si>
  <si>
    <t xml:space="preserve">Cola PVA </t>
  </si>
  <si>
    <t>KG</t>
  </si>
  <si>
    <t xml:space="preserve">FAST OBRAS </t>
  </si>
  <si>
    <t>OBRAMAX</t>
  </si>
  <si>
    <t>MADEIRA MADEIRA</t>
  </si>
  <si>
    <t xml:space="preserve">CASA FORTE </t>
  </si>
  <si>
    <t>EFÁCIL</t>
  </si>
  <si>
    <t>LUITEX</t>
  </si>
  <si>
    <t xml:space="preserve">SM </t>
  </si>
  <si>
    <t>FERRAMENTAS KENNEDY</t>
  </si>
  <si>
    <t>AMERICANAS</t>
  </si>
  <si>
    <t xml:space="preserve">PJ NEBLINA </t>
  </si>
  <si>
    <t>ANHANGUERA</t>
  </si>
  <si>
    <t>PIRES MARTINS</t>
  </si>
  <si>
    <t>Abraçadeira rosca sem fim 12 a 16mm</t>
  </si>
  <si>
    <t>MARK</t>
  </si>
  <si>
    <t>SANTEC</t>
  </si>
  <si>
    <t>Arruelas de metal, tamanhos diversos 1/4"</t>
  </si>
  <si>
    <t>CASA DOS PARAFUSOS</t>
  </si>
  <si>
    <t>NEW ELETRIC</t>
  </si>
  <si>
    <t>ACHAQUI</t>
  </si>
  <si>
    <t>Buchas de fixação Nº6</t>
  </si>
  <si>
    <t>Buchas de fixação Nº8</t>
  </si>
  <si>
    <t>Buchas de fixação Nº10</t>
  </si>
  <si>
    <t>CASA DO ROADIE</t>
  </si>
  <si>
    <t>VILA REAL</t>
  </si>
  <si>
    <t>SOSTEN</t>
  </si>
  <si>
    <t>JOFEPAR</t>
  </si>
  <si>
    <t>RESSEG</t>
  </si>
  <si>
    <t>CASA PARAFUSAR</t>
  </si>
  <si>
    <t>CASA MIMOSA</t>
  </si>
  <si>
    <t>UNICASERV</t>
  </si>
  <si>
    <t xml:space="preserve">FERRAZ E GOMES </t>
  </si>
  <si>
    <t>CASA DO MECÂNICO</t>
  </si>
  <si>
    <t>Fio de nylon 0,80mm</t>
  </si>
  <si>
    <t>MS MAQUISUL</t>
  </si>
  <si>
    <t>AFUBRA</t>
  </si>
  <si>
    <t>GESSO CASA</t>
  </si>
  <si>
    <t>FELAP</t>
  </si>
  <si>
    <t>BAU POWER</t>
  </si>
  <si>
    <t>Porcas sextavadas, metal, rosca inglesa, tamanhos diversos = porca sextavada ½”</t>
  </si>
  <si>
    <t>MERC</t>
  </si>
  <si>
    <t>MADEIRANIT</t>
  </si>
  <si>
    <r>
      <t xml:space="preserve">Pinos macho e fêmea de metal, tamanhos diversos - pino rosca 1/4 x 30 x 20 </t>
    </r>
    <r>
      <rPr>
        <b/>
        <sz val="12"/>
        <color rgb="FFFF0000"/>
        <rFont val="Calibri"/>
        <family val="2"/>
        <scheme val="minor"/>
      </rPr>
      <t>(*valor ref. cento)</t>
    </r>
  </si>
  <si>
    <t>LEROY</t>
  </si>
  <si>
    <r>
      <t xml:space="preserve">Rebites de repuxo, de alumínio, tamanhos diversos / 4x25mm </t>
    </r>
    <r>
      <rPr>
        <b/>
        <sz val="12"/>
        <color rgb="FFFF0000"/>
        <rFont val="Calibri"/>
        <family val="2"/>
        <scheme val="minor"/>
      </rPr>
      <t>(*valor ref. cento)</t>
    </r>
  </si>
  <si>
    <t>BRAFER</t>
  </si>
  <si>
    <t>BOGONI</t>
  </si>
  <si>
    <t>BERGAMINI</t>
  </si>
  <si>
    <r>
      <t xml:space="preserve">Areia </t>
    </r>
    <r>
      <rPr>
        <b/>
        <sz val="12"/>
        <color rgb="FFFF0000"/>
        <rFont val="Calibri"/>
        <family val="2"/>
        <scheme val="minor"/>
      </rPr>
      <t>(valor de ref. 20kg)</t>
    </r>
  </si>
  <si>
    <t>REFORMA E CASA</t>
  </si>
  <si>
    <t>300 unidades</t>
  </si>
  <si>
    <t>50 kg</t>
  </si>
  <si>
    <t>2,5 m²</t>
  </si>
  <si>
    <t>GLOBAL PEDRAS</t>
  </si>
  <si>
    <t>PEDRAS COIMBRA</t>
  </si>
  <si>
    <t>JR</t>
  </si>
  <si>
    <r>
      <t xml:space="preserve">Pedra portuguesa preta </t>
    </r>
    <r>
      <rPr>
        <b/>
        <sz val="12"/>
        <color rgb="FFFF0000"/>
        <rFont val="Calibri"/>
        <family val="2"/>
        <scheme val="minor"/>
      </rPr>
      <t>(valor de ref. M²)</t>
    </r>
  </si>
  <si>
    <r>
      <t xml:space="preserve">Pedra portuguesa branca </t>
    </r>
    <r>
      <rPr>
        <b/>
        <sz val="12"/>
        <color rgb="FFFF0000"/>
        <rFont val="Calibri"/>
        <family val="2"/>
        <scheme val="minor"/>
      </rPr>
      <t>(valor de ref. M²)</t>
    </r>
  </si>
  <si>
    <t xml:space="preserve">REQUINTE E LAZER </t>
  </si>
  <si>
    <t xml:space="preserve">LEROY </t>
  </si>
  <si>
    <t>TUPAN</t>
  </si>
  <si>
    <t>20 kg</t>
  </si>
  <si>
    <t>Adesiva transparente 72x100</t>
  </si>
  <si>
    <t>rolos</t>
  </si>
  <si>
    <t>SUPPLYPACK</t>
  </si>
  <si>
    <t>CHIMAS</t>
  </si>
  <si>
    <t>METRO</t>
  </si>
  <si>
    <t xml:space="preserve">Adesiva tipo crepe 24x50 M </t>
  </si>
  <si>
    <t>ZENAK</t>
  </si>
  <si>
    <t>MOLYBRASIL</t>
  </si>
  <si>
    <t xml:space="preserve">Alta fusão 19x10 M </t>
  </si>
  <si>
    <t>ELETRO CENTER</t>
  </si>
  <si>
    <t>Antiderrapante 50x20M</t>
  </si>
  <si>
    <t>PRIME FERRAMENTAS</t>
  </si>
  <si>
    <t>SINALIZA</t>
  </si>
  <si>
    <t>EXTRA</t>
  </si>
  <si>
    <t xml:space="preserve">Dupla face 9,5MM x 20M </t>
  </si>
  <si>
    <t>VARIMAX</t>
  </si>
  <si>
    <t>LOJA DO MECÂNICO</t>
  </si>
  <si>
    <t>PAXECO</t>
  </si>
  <si>
    <t>Isolante 19MMx20M</t>
  </si>
  <si>
    <t>MODESTO DISTRIBUIDORA</t>
  </si>
  <si>
    <t xml:space="preserve">Veda rosca 18mm x 50 m </t>
  </si>
  <si>
    <t>SUPERPRO</t>
  </si>
  <si>
    <t>FUSCÃO PRETO</t>
  </si>
  <si>
    <t>TRÊS FIGUEIRAS</t>
  </si>
  <si>
    <t>2 litros</t>
  </si>
  <si>
    <r>
      <t xml:space="preserve">Grafite em pó </t>
    </r>
    <r>
      <rPr>
        <b/>
        <sz val="12"/>
        <color rgb="FFFF0000"/>
        <rFont val="Calibri"/>
        <family val="2"/>
        <scheme val="minor"/>
      </rPr>
      <t>(valor de ref. 200ml)</t>
    </r>
  </si>
  <si>
    <t>NOVO RUMO</t>
  </si>
  <si>
    <t>COMPRE SUA PEÇA</t>
  </si>
  <si>
    <t>ART NOVA</t>
  </si>
  <si>
    <t>INCORZUL</t>
  </si>
  <si>
    <r>
      <t xml:space="preserve">Graxa </t>
    </r>
    <r>
      <rPr>
        <b/>
        <sz val="12"/>
        <color rgb="FFFF0000"/>
        <rFont val="Calibri"/>
        <family val="2"/>
        <scheme val="minor"/>
      </rPr>
      <t>(valor ref. 1kg)</t>
    </r>
  </si>
  <si>
    <t xml:space="preserve">AR DÍNAMO </t>
  </si>
  <si>
    <t xml:space="preserve">latas </t>
  </si>
  <si>
    <t>Lubrificante antiferrugem, spray 300 ml</t>
  </si>
  <si>
    <t>FEMAK BRASIL</t>
  </si>
  <si>
    <t xml:space="preserve">DISAPAR </t>
  </si>
  <si>
    <t>MALULI</t>
  </si>
  <si>
    <t>FAST CAR BRASIL</t>
  </si>
  <si>
    <t>REI DO ARMARINHO</t>
  </si>
  <si>
    <r>
      <t xml:space="preserve">Óleo lubrificante </t>
    </r>
    <r>
      <rPr>
        <b/>
        <sz val="12"/>
        <color rgb="FFFF0000"/>
        <rFont val="Calibri"/>
        <family val="2"/>
        <scheme val="minor"/>
      </rPr>
      <t>(valor de ref. 1l)</t>
    </r>
  </si>
  <si>
    <r>
      <t xml:space="preserve">Óleo multiuso </t>
    </r>
    <r>
      <rPr>
        <b/>
        <sz val="12"/>
        <color rgb="FFFF0000"/>
        <rFont val="Calibri"/>
        <family val="2"/>
        <scheme val="minor"/>
      </rPr>
      <t>(valor de ref. 100ml)</t>
    </r>
  </si>
  <si>
    <t>5 litros</t>
  </si>
  <si>
    <t xml:space="preserve">ELASTOBOR </t>
  </si>
  <si>
    <t>OESTE BRÁZ</t>
  </si>
  <si>
    <t>DUALE</t>
  </si>
  <si>
    <t>30 litros</t>
  </si>
  <si>
    <t>CONSTRUTINTAS</t>
  </si>
  <si>
    <t xml:space="preserve">CASA DO VIANA </t>
  </si>
  <si>
    <t>FERRAGENS GARCIA</t>
  </si>
  <si>
    <t xml:space="preserve">ELITE MAIS </t>
  </si>
  <si>
    <t>FR DISTRIBUIDORA</t>
  </si>
  <si>
    <t>CS FERRAMENTAS</t>
  </si>
  <si>
    <t>DUTRA MÁQUINAS</t>
  </si>
  <si>
    <t>CASA E OBRA</t>
  </si>
  <si>
    <t>AGNUS</t>
  </si>
  <si>
    <t>AMAZON</t>
  </si>
  <si>
    <t xml:space="preserve"> kg</t>
  </si>
  <si>
    <t xml:space="preserve">OCEANO </t>
  </si>
  <si>
    <t>MULTI DISTRIBUIDORA</t>
  </si>
  <si>
    <t>AMJ</t>
  </si>
  <si>
    <t>PEÇA SCAP</t>
  </si>
  <si>
    <t xml:space="preserve">Plástico para proteção geral 4x100 m </t>
  </si>
  <si>
    <t>kits</t>
  </si>
  <si>
    <t>COPAL PARAFUSOS</t>
  </si>
  <si>
    <t>DISHELP</t>
  </si>
  <si>
    <t>LEROY MERLIM</t>
  </si>
  <si>
    <t xml:space="preserve">SANTO ANTONIO </t>
  </si>
  <si>
    <t>BERNAL</t>
  </si>
  <si>
    <t>ELETRO DALBEM</t>
  </si>
  <si>
    <t xml:space="preserve">Conectores elétricos consumo variável  6mm²  </t>
  </si>
  <si>
    <t>Conectores e tomadas para cabeamento de rede CAT 5</t>
  </si>
  <si>
    <t>Conectores e tomadas para cabeamento de rede CAT6</t>
  </si>
  <si>
    <t>ÚNICA SERV</t>
  </si>
  <si>
    <t>UPER SEG</t>
  </si>
  <si>
    <t>CENTRAL CABOS</t>
  </si>
  <si>
    <t xml:space="preserve">UPER SEG </t>
  </si>
  <si>
    <t>CFTV CLUBE</t>
  </si>
  <si>
    <t>SOLUÇÃO CABOS</t>
  </si>
  <si>
    <t>Conectores para telefonia RJ11</t>
  </si>
  <si>
    <t>BUGFREE</t>
  </si>
  <si>
    <t>RS COMPONENTES</t>
  </si>
  <si>
    <t>SANTIL</t>
  </si>
  <si>
    <t>Carrapeta, tamanhos diversos ½”</t>
  </si>
  <si>
    <t>HIDROJÁ</t>
  </si>
  <si>
    <t>Carrapeta, tamanhos diversos ¾”</t>
  </si>
  <si>
    <t>DALMOLIN</t>
  </si>
  <si>
    <t>FAROL DA PRIMAVERA</t>
  </si>
  <si>
    <t>Alicate elétrico 6”</t>
  </si>
  <si>
    <t>Alicate de pressão 10”</t>
  </si>
  <si>
    <t>Alicate de corte 6”</t>
  </si>
  <si>
    <t>Jogo de Chaves Allen</t>
  </si>
  <si>
    <t>jogos</t>
  </si>
  <si>
    <t>Jogo de Chaves de boca</t>
  </si>
  <si>
    <t>Jogo de Chaves de fenda</t>
  </si>
  <si>
    <t>Jogo de Chaves Phillips</t>
  </si>
  <si>
    <t>Jogo de Chaves de grifo</t>
  </si>
  <si>
    <t>Jogo de Chaves Soquete – completo</t>
  </si>
  <si>
    <t>Martelos e Marretas variadas -  martelo de carpinteiro 25mm</t>
  </si>
  <si>
    <t>Talhadeiras, Ponteiros (diversos tamanhos) - Talhadeira Redonda de Aço 3/4x12Pol</t>
  </si>
  <si>
    <t xml:space="preserve">Pás cavadeira - Cavadeira Articulada Standard Com Cabo 110x150mm </t>
  </si>
  <si>
    <t>Enxada</t>
  </si>
  <si>
    <t>Cavadeira</t>
  </si>
  <si>
    <t>Picareta</t>
  </si>
  <si>
    <t xml:space="preserve">Alavanca - Pé De Cabra Alavanca 3/4 X 80cm Vergalhão </t>
  </si>
  <si>
    <t>Saca Polia 120mm com 3 Garras</t>
  </si>
  <si>
    <t>Talhas - 1 tonelada /10 metros</t>
  </si>
  <si>
    <t>Escala triangular - 8 degraus</t>
  </si>
  <si>
    <t>Metro articulado</t>
  </si>
  <si>
    <t>Trena metálica de até 8 metros</t>
  </si>
  <si>
    <t>Trena digital com alcance de até 50 metros</t>
  </si>
  <si>
    <t>Alicate amperímetro</t>
  </si>
  <si>
    <t>Tacômetro</t>
  </si>
  <si>
    <t>Paquímetro</t>
  </si>
  <si>
    <t>Manômetro</t>
  </si>
  <si>
    <t>Multímetro</t>
  </si>
  <si>
    <t>Termômetro digital</t>
  </si>
  <si>
    <t>Megôhmetro</t>
  </si>
  <si>
    <t>Badisco digital</t>
  </si>
  <si>
    <t>Testador de cabo - Testador Multifuncional de Cabo de Rede HTC-41 - HIKARI-21I536</t>
  </si>
  <si>
    <t>Localizador de cabos - Identificador de Cabos com LED Indicadores - MINIPA-MTC-183</t>
  </si>
  <si>
    <t>Torno de bancada com esmeril e corte - Morsa Torno de Bancada Linha Profissional Nr. 8</t>
  </si>
  <si>
    <t xml:space="preserve">Furadeira impacto </t>
  </si>
  <si>
    <t>Compressores - Compressor de Ar Direto Mega Jet Air 1/2HP 3,2 PCM Bivolt</t>
  </si>
  <si>
    <t>Máquina de lavar de alta pressão - Lavadora de Alta Pressão ECO WASH 2350 1750 Libras 1650W</t>
  </si>
  <si>
    <t>Conjunto de solda oxiacetilênica e insumos - Conjunto de Solda Millennium Oxigênio-Acetileno RI Quais insumos? Recarga do oxigênio e acetileno</t>
  </si>
  <si>
    <t>Conjunto PPU - Kit De Solda Maçarico Ppu Oxigenio</t>
  </si>
  <si>
    <t>Bomba de vácuo - Bomba de Vácuo Profissional EOS 12CFM Duplo Estágio Bivolt</t>
  </si>
  <si>
    <t>Alicate de uso geral Universal 8”</t>
  </si>
  <si>
    <t>MINAS FERRAMENTAS</t>
  </si>
  <si>
    <t>FERMAQUINAS</t>
  </si>
  <si>
    <t>FRIOPAR</t>
  </si>
  <si>
    <t>CÓDIGO G</t>
  </si>
  <si>
    <t xml:space="preserve">POLAR </t>
  </si>
  <si>
    <t>A LOJA DO MECÂNICO</t>
  </si>
  <si>
    <t>CATAVENTO</t>
  </si>
  <si>
    <t>LOJA JR</t>
  </si>
  <si>
    <t>RITEC</t>
  </si>
  <si>
    <t>TUDO FERRAMENTAS</t>
  </si>
  <si>
    <t>COFERMETA</t>
  </si>
  <si>
    <t>REFER COMÉRCIO</t>
  </si>
  <si>
    <t>KASTER</t>
  </si>
  <si>
    <t xml:space="preserve">MARK </t>
  </si>
  <si>
    <t>BARATÃO DO SUL</t>
  </si>
  <si>
    <t>ANT FERRAMENTAS</t>
  </si>
  <si>
    <t xml:space="preserve">JACARÉ </t>
  </si>
  <si>
    <t xml:space="preserve">ANHANGUERA III </t>
  </si>
  <si>
    <t>REPETIDO</t>
  </si>
  <si>
    <t>GABI CASA</t>
  </si>
  <si>
    <t>COPAFER</t>
  </si>
  <si>
    <t xml:space="preserve">FELAP </t>
  </si>
  <si>
    <t>SUPRIR</t>
  </si>
  <si>
    <t>ANHANGUERA III</t>
  </si>
  <si>
    <t xml:space="preserve">ROYAL </t>
  </si>
  <si>
    <t>PONTO FRIO</t>
  </si>
  <si>
    <t>60 metros</t>
  </si>
  <si>
    <t xml:space="preserve">Corda sisal - 10 mm X 10M </t>
  </si>
  <si>
    <t>FERMÁQUINAS</t>
  </si>
  <si>
    <t>ABRAMAX</t>
  </si>
  <si>
    <t>ESCUTA O VÉIO</t>
  </si>
  <si>
    <t>GEOTRACK</t>
  </si>
  <si>
    <t>LEVITA</t>
  </si>
  <si>
    <t>INSTRUMIX</t>
  </si>
  <si>
    <t xml:space="preserve">DIMENSIONAL </t>
  </si>
  <si>
    <t>DANPLER</t>
  </si>
  <si>
    <t>CELLFY</t>
  </si>
  <si>
    <t>PARAISO DOS ELETRÔNICOS</t>
  </si>
  <si>
    <t>REI DOS ESTOJOS</t>
  </si>
  <si>
    <t>COLOMBO</t>
  </si>
  <si>
    <t>INFODATAS</t>
  </si>
  <si>
    <t>GORILA SHOP</t>
  </si>
  <si>
    <t>BARATEZA</t>
  </si>
  <si>
    <t>ATACADÃO DAS PILHAS</t>
  </si>
  <si>
    <t>REFRITRON</t>
  </si>
  <si>
    <t xml:space="preserve">CASA E VÍDEO </t>
  </si>
  <si>
    <t xml:space="preserve">ESSENCIA BRASILEIRA </t>
  </si>
  <si>
    <t>BRING IT</t>
  </si>
  <si>
    <t>ALBANIA 10</t>
  </si>
  <si>
    <t xml:space="preserve">CASA DO FRENTISTA </t>
  </si>
  <si>
    <t>MÉRITO COMERCIAL</t>
  </si>
  <si>
    <t>FRIGELAR</t>
  </si>
  <si>
    <t>BRITÂNIA</t>
  </si>
  <si>
    <t>HAVI</t>
  </si>
  <si>
    <t xml:space="preserve">DD MÁQUINAS </t>
  </si>
  <si>
    <t>AUTOEQUIP</t>
  </si>
  <si>
    <t>Insumo: Eletrodo AWS E6013 2,5mm 1Kg - MAGMA</t>
  </si>
  <si>
    <t xml:space="preserve">Máquinas de solda elétrica e insumos - Máquina de Solda Inversora MMA 200A 7.8kW Display Digital </t>
  </si>
  <si>
    <t>HEROI MÁQUINAS</t>
  </si>
  <si>
    <t>ULTRA MÁQUINAS</t>
  </si>
  <si>
    <t>AGROTAMA</t>
  </si>
  <si>
    <t>2000 unidades</t>
  </si>
  <si>
    <t>OBRA E LAR</t>
  </si>
  <si>
    <t>PRECISÃO ABSOLUTA</t>
  </si>
  <si>
    <t xml:space="preserve">EQUIPE FERRAMENTAS </t>
  </si>
  <si>
    <t>CASAS BAHIA</t>
  </si>
  <si>
    <t>MFL ACESSÓRIOS</t>
  </si>
  <si>
    <t>FAZELLI</t>
  </si>
  <si>
    <t>Pesquisa realizada em AGOSTO/2024.</t>
  </si>
  <si>
    <t xml:space="preserve">Elaborado por: Priscila Cardoso </t>
  </si>
  <si>
    <t>MAT.: 5034042-5</t>
  </si>
  <si>
    <t>GN NORTE</t>
  </si>
  <si>
    <t xml:space="preserve">Alicate elétrico 6" e 7” </t>
  </si>
  <si>
    <t>MERCADO LIVRE (CJAU)</t>
  </si>
  <si>
    <t>conjuntos</t>
  </si>
  <si>
    <t>caixas</t>
  </si>
  <si>
    <t>Termômetro digital com 5 sensores</t>
  </si>
  <si>
    <t>Adesivo para conexões PVC, 850g</t>
  </si>
  <si>
    <t>Adesivo para fixação de Paviflex 4 kg</t>
  </si>
  <si>
    <t>Cola PVA</t>
  </si>
  <si>
    <t>Massa de vedação (massa calafetar) tipo 3M, 1kg</t>
  </si>
  <si>
    <t>Pedra portuguesa preta</t>
  </si>
  <si>
    <t>Pedra portuguesa branca</t>
  </si>
  <si>
    <t>m²</t>
  </si>
  <si>
    <t>Graxa</t>
  </si>
  <si>
    <t>Óleo lubrificante</t>
  </si>
  <si>
    <t>Óleo multiuso 100 ml</t>
  </si>
  <si>
    <t>Solvente tipo aguarrás, lata 5 litros</t>
  </si>
  <si>
    <t>Papelão corrugado 1,20 x 50 m</t>
  </si>
  <si>
    <t>Pincel, conjunto de pintura parede, madeira e metal (kit com 5 pincéis)</t>
  </si>
  <si>
    <t>Rolo de lã para pintura, 15 cm, madeira e metal</t>
  </si>
  <si>
    <t>Carrapeta  ½”</t>
  </si>
  <si>
    <t>Carrapeta  ¾”</t>
  </si>
  <si>
    <t>Kit Reparo Mecanismo para caixa de descarga Montana</t>
  </si>
  <si>
    <t xml:space="preserve">Cavadeira Articulada Standard Com Cabo 110x150mm </t>
  </si>
  <si>
    <t>Alicate elétrico 6"</t>
  </si>
  <si>
    <t xml:space="preserve">Alicate elétrico 7” </t>
  </si>
  <si>
    <t xml:space="preserve">Pá de bico n°4, cabo 120 cm </t>
  </si>
  <si>
    <t>Corda sisal - 10 mm X 10 metros</t>
  </si>
  <si>
    <t>Silicone Poliuretano PU 36 (bisnaga 345 g ou 300 ml)</t>
  </si>
  <si>
    <t>Pino com rosca 1/4 x 30 x 20</t>
  </si>
  <si>
    <t>Rebites de repuxo, de alumínio, tamanhos diversos / 4x25mm</t>
  </si>
  <si>
    <t>Areia 20 kg</t>
  </si>
  <si>
    <t>saco</t>
  </si>
  <si>
    <t>Grafite em pó spray, lata 200 ml ou 100 g</t>
  </si>
  <si>
    <t>Silicone 270 ml ou 256 g</t>
  </si>
  <si>
    <t>Bandeja de pintura, grande</t>
  </si>
  <si>
    <t>Desempenadeira de aço lisa</t>
  </si>
  <si>
    <t>Lixa, tamanhos diversos, para parede (kit com 25 folhas)</t>
  </si>
  <si>
    <t>Anéis de borracha, tamanhos diversos (conjunto com 50 peças)</t>
  </si>
  <si>
    <t>KIT Terminal Elétrico Ilhós de 2,5mm² a 6 mm2, com 300 peças</t>
  </si>
  <si>
    <t>kit</t>
  </si>
  <si>
    <t>Conectores para cabeamento de rede CAT 5</t>
  </si>
  <si>
    <t>Conectores para cabeamento de rede CAT6</t>
  </si>
  <si>
    <t>Espuma expansiva de poliuretano, lata 500 ml</t>
  </si>
  <si>
    <t>Kit com 1000 parafusos, tamanhos diversos</t>
  </si>
  <si>
    <t xml:space="preserve">Bertoldi </t>
  </si>
  <si>
    <t>Ferramáquinas</t>
  </si>
  <si>
    <t>Leroy Merlin</t>
  </si>
  <si>
    <t>Brenfer</t>
  </si>
  <si>
    <t>Ferramentas Gerais</t>
  </si>
  <si>
    <t>Amazon</t>
  </si>
  <si>
    <t>Brester</t>
  </si>
  <si>
    <t>Magalu</t>
  </si>
  <si>
    <t>Arkuero</t>
  </si>
  <si>
    <t>Palácio das Ferramentas</t>
  </si>
  <si>
    <t>Baip</t>
  </si>
  <si>
    <t>Tendy Mais</t>
  </si>
  <si>
    <t xml:space="preserve">Minas Ferramentas </t>
  </si>
  <si>
    <t>FR Distribuidora</t>
  </si>
  <si>
    <t>Loja do Mecânico</t>
  </si>
  <si>
    <t>Tul</t>
  </si>
  <si>
    <t>Agricola Shop</t>
  </si>
  <si>
    <t>Ferramentas Kennedy</t>
  </si>
  <si>
    <t>Super Pro</t>
  </si>
  <si>
    <t>Kaster</t>
  </si>
  <si>
    <t>Manero</t>
  </si>
  <si>
    <t>Ferreira Costa</t>
  </si>
  <si>
    <t>Santec</t>
  </si>
  <si>
    <t>CJAU</t>
  </si>
  <si>
    <t>Anhanguera</t>
  </si>
  <si>
    <t>Chiareli</t>
  </si>
  <si>
    <t>Matcon</t>
  </si>
  <si>
    <t>Efraim Materiais</t>
  </si>
  <si>
    <t>Felap</t>
  </si>
  <si>
    <t>Agrometal</t>
  </si>
  <si>
    <t>Só aqui ferramentas</t>
  </si>
  <si>
    <t>Elétrica Futura</t>
  </si>
  <si>
    <t>Godfer</t>
  </si>
  <si>
    <t>LF Ferramentas</t>
  </si>
  <si>
    <t>Satec</t>
  </si>
  <si>
    <t>Americanas</t>
  </si>
  <si>
    <t>Ferramenta Kennedy</t>
  </si>
  <si>
    <t>Obramax</t>
  </si>
  <si>
    <t>Casa e Garagem</t>
  </si>
  <si>
    <t>Incorzul</t>
  </si>
  <si>
    <t>Cofermeta</t>
  </si>
  <si>
    <t>Royal Máquinas</t>
  </si>
  <si>
    <t>Casas Bahia</t>
  </si>
  <si>
    <t>Sisalsul</t>
  </si>
  <si>
    <t>Pratika</t>
  </si>
  <si>
    <t>éFácil</t>
  </si>
  <si>
    <t>Mix Ferramentas</t>
  </si>
  <si>
    <t xml:space="preserve">Loja do Mecânico </t>
  </si>
  <si>
    <t>Ritec</t>
  </si>
  <si>
    <t>Geotrack</t>
  </si>
  <si>
    <t>Você Constrói</t>
  </si>
  <si>
    <t>Instrumix</t>
  </si>
  <si>
    <t>Grupo Tek</t>
  </si>
  <si>
    <t>Cazachina</t>
  </si>
  <si>
    <t>Dutra Máquinas</t>
  </si>
  <si>
    <t>Agnus</t>
  </si>
  <si>
    <t>Frigelar</t>
  </si>
  <si>
    <t>Chiller Peças</t>
  </si>
  <si>
    <t>Capital Refrigeração</t>
  </si>
  <si>
    <t>Eletrofrigor</t>
  </si>
  <si>
    <t>Catavento</t>
  </si>
  <si>
    <t>Clima Controles</t>
  </si>
  <si>
    <t>D&amp;D</t>
  </si>
  <si>
    <t>Multicomercial</t>
  </si>
  <si>
    <t>Unicaserv</t>
  </si>
  <si>
    <t>Oceano Mix Shop</t>
  </si>
  <si>
    <t>Kabum</t>
  </si>
  <si>
    <t>MRE Ferramentas</t>
  </si>
  <si>
    <t>Infodatas</t>
  </si>
  <si>
    <t>Mérito Comercial</t>
  </si>
  <si>
    <t>Minas Ferramentas</t>
  </si>
  <si>
    <t>Casa e Video</t>
  </si>
  <si>
    <t>CS Ferramentas</t>
  </si>
  <si>
    <t>Ferpam</t>
  </si>
  <si>
    <t>Gravia</t>
  </si>
  <si>
    <t>eFácil</t>
  </si>
  <si>
    <t>Mania de Reforma</t>
  </si>
  <si>
    <t>Renovalar</t>
  </si>
  <si>
    <t>Caçula</t>
  </si>
  <si>
    <t>Fast Obra</t>
  </si>
  <si>
    <t>Isocom</t>
  </si>
  <si>
    <t>Varimax</t>
  </si>
  <si>
    <t>Acquafort</t>
  </si>
  <si>
    <t xml:space="preserve">Abastece Componentes </t>
  </si>
  <si>
    <t>Ferragens Brasil</t>
  </si>
  <si>
    <t>LF Máquinas e Ferramentas</t>
  </si>
  <si>
    <t xml:space="preserve">Star House </t>
  </si>
  <si>
    <t>Mark</t>
  </si>
  <si>
    <t>Molyplast</t>
  </si>
  <si>
    <t>Copal Parafusos</t>
  </si>
  <si>
    <t xml:space="preserve">Casa Parafusar </t>
  </si>
  <si>
    <t>Guaxucabos</t>
  </si>
  <si>
    <t>Seb</t>
  </si>
  <si>
    <t>Casa dos Parafusos</t>
  </si>
  <si>
    <t>Vila Real</t>
  </si>
  <si>
    <t>Infra</t>
  </si>
  <si>
    <t>Caselar</t>
  </si>
  <si>
    <t>Dicor</t>
  </si>
  <si>
    <t>Discpar</t>
  </si>
  <si>
    <t>Loja Fritz</t>
  </si>
  <si>
    <t>Oceano</t>
  </si>
  <si>
    <t xml:space="preserve">Mercado Livre </t>
  </si>
  <si>
    <t>Mercado Livre</t>
  </si>
  <si>
    <t>Merc</t>
  </si>
  <si>
    <t>Dall'anese</t>
  </si>
  <si>
    <t>Ferraz e Gomes</t>
  </si>
  <si>
    <t>Serralheiro</t>
  </si>
  <si>
    <t>Bassotto</t>
  </si>
  <si>
    <t>Jurunesse</t>
  </si>
  <si>
    <t>Novo Rumo</t>
  </si>
  <si>
    <t>Guemat</t>
  </si>
  <si>
    <t>Loja do Pedrão</t>
  </si>
  <si>
    <t>333 Obra</t>
  </si>
  <si>
    <t>Creatve Lazer Pedras</t>
  </si>
  <si>
    <t>Global Pedras</t>
  </si>
  <si>
    <t>Plaza Revestimentos</t>
  </si>
  <si>
    <t>Chimas</t>
  </si>
  <si>
    <t>Plastpar</t>
  </si>
  <si>
    <t>Casa do Seller</t>
  </si>
  <si>
    <t>Kalunga</t>
  </si>
  <si>
    <t>Comercial Laser</t>
  </si>
  <si>
    <t>Plenobras</t>
  </si>
  <si>
    <t>Eletrorastro</t>
  </si>
  <si>
    <t>Universo do Lar</t>
  </si>
  <si>
    <t>Askoi</t>
  </si>
  <si>
    <t>Madeira Madeira</t>
  </si>
  <si>
    <t>Ultra Máquinas</t>
  </si>
  <si>
    <t>Minas Ferramenta</t>
  </si>
  <si>
    <t>47 Elétrica</t>
  </si>
  <si>
    <t>Copal</t>
  </si>
  <si>
    <t>Dismix</t>
  </si>
  <si>
    <t>Multiutilidades</t>
  </si>
  <si>
    <t>Casa do mecânico</t>
  </si>
  <si>
    <t>Atacadão</t>
  </si>
  <si>
    <t xml:space="preserve">Fast Car </t>
  </si>
  <si>
    <t>Rei do Armarinho</t>
  </si>
  <si>
    <t>Maluli</t>
  </si>
  <si>
    <t>Fermáquinas</t>
  </si>
  <si>
    <t>Elastobor</t>
  </si>
  <si>
    <t>Plamacol</t>
  </si>
  <si>
    <t>Varejão das Cores</t>
  </si>
  <si>
    <t>Saci Tintas</t>
  </si>
  <si>
    <t xml:space="preserve">BZ </t>
  </si>
  <si>
    <t xml:space="preserve">Serralheiro </t>
  </si>
  <si>
    <t>Maqisul</t>
  </si>
  <si>
    <t>Agile</t>
  </si>
  <si>
    <t>Grande Rio</t>
  </si>
  <si>
    <t>Obra lar</t>
  </si>
  <si>
    <t xml:space="preserve">Clique Ferragem </t>
  </si>
  <si>
    <t>Ferragens Garcia</t>
  </si>
  <si>
    <t>Gracomercio</t>
  </si>
  <si>
    <t>BZ</t>
  </si>
  <si>
    <t>Cikala</t>
  </si>
  <si>
    <t>FastObra</t>
  </si>
  <si>
    <t>Skypack</t>
  </si>
  <si>
    <t>Jovipel</t>
  </si>
  <si>
    <t>Precisão Absoluta</t>
  </si>
  <si>
    <t>Avicente</t>
  </si>
  <si>
    <t>Fuscão Preto</t>
  </si>
  <si>
    <t>Mix Tools</t>
  </si>
  <si>
    <t>Isamig</t>
  </si>
  <si>
    <t>Silicontec</t>
  </si>
  <si>
    <t>Comtec</t>
  </si>
  <si>
    <t>Tudo Forte</t>
  </si>
  <si>
    <t>Federal Comp</t>
  </si>
  <si>
    <t>Zig Ferramentas</t>
  </si>
  <si>
    <t>Elos</t>
  </si>
  <si>
    <t>Quero Quero</t>
  </si>
  <si>
    <t>Procasa</t>
  </si>
  <si>
    <t>Cassol</t>
  </si>
  <si>
    <t>Leroy Merlim</t>
  </si>
  <si>
    <t>Hidroshop</t>
  </si>
  <si>
    <t>Casa Hidro</t>
  </si>
  <si>
    <t>valor por 60 meses</t>
  </si>
  <si>
    <t>depreciação anual - tempo de vida útil - 5 anos</t>
  </si>
  <si>
    <t>depreciação anual - tempo de vida útil - 10 anos</t>
  </si>
  <si>
    <t>mensal</t>
  </si>
  <si>
    <t>valor por funcionário</t>
  </si>
  <si>
    <t>não depreciavel</t>
  </si>
  <si>
    <t>Valor por funcionário</t>
  </si>
  <si>
    <t>saco de massa pronta</t>
  </si>
  <si>
    <t>Zzatfull</t>
  </si>
  <si>
    <t>Almeida</t>
  </si>
  <si>
    <t>Fluzão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</si>
</sst>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5">
    <xf numFmtId="0" fontId="0" fillId="0" borderId="0" xfId="0"/>
    <xf numFmtId="0" fontId="3" fillId="4" borderId="6" xfId="0" applyFont="1" applyFill="1" applyBorder="1" applyAlignment="1">
      <alignment vertical="center"/>
    </xf>
    <xf numFmtId="44" fontId="0" fillId="6" borderId="25" xfId="1" applyFont="1" applyFill="1" applyBorder="1"/>
    <xf numFmtId="44" fontId="0" fillId="6" borderId="26" xfId="1" applyFont="1" applyFill="1" applyBorder="1"/>
    <xf numFmtId="44" fontId="0" fillId="6" borderId="19" xfId="1" applyFont="1" applyFill="1" applyBorder="1"/>
    <xf numFmtId="44" fontId="0" fillId="6" borderId="23" xfId="1" applyFont="1" applyFill="1" applyBorder="1"/>
    <xf numFmtId="44" fontId="0" fillId="6" borderId="20" xfId="1" applyFont="1" applyFill="1" applyBorder="1"/>
    <xf numFmtId="44" fontId="0" fillId="6" borderId="27" xfId="1" applyFont="1" applyFill="1" applyBorder="1"/>
    <xf numFmtId="44" fontId="6" fillId="2" borderId="13" xfId="0" applyNumberFormat="1" applyFont="1" applyFill="1" applyBorder="1" applyAlignment="1">
      <alignment horizontal="center" vertical="center"/>
    </xf>
    <xf numFmtId="44" fontId="6" fillId="3" borderId="12" xfId="0" applyNumberFormat="1" applyFont="1" applyFill="1" applyBorder="1" applyAlignment="1">
      <alignment horizontal="center" vertical="center" wrapText="1"/>
    </xf>
    <xf numFmtId="44" fontId="0" fillId="6" borderId="30" xfId="1" applyFont="1" applyFill="1" applyBorder="1"/>
    <xf numFmtId="44" fontId="0" fillId="6" borderId="31" xfId="1" applyFont="1" applyFill="1" applyBorder="1"/>
    <xf numFmtId="44" fontId="6" fillId="2" borderId="1" xfId="0" applyNumberFormat="1" applyFont="1" applyFill="1" applyBorder="1" applyAlignment="1">
      <alignment horizontal="center" vertical="center" wrapText="1"/>
    </xf>
    <xf numFmtId="44" fontId="6" fillId="3" borderId="2" xfId="0" applyNumberFormat="1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3" fillId="7" borderId="21" xfId="0" applyFont="1" applyFill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/>
    </xf>
    <xf numFmtId="0" fontId="3" fillId="7" borderId="29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  <xf numFmtId="0" fontId="3" fillId="11" borderId="32" xfId="0" applyFont="1" applyFill="1" applyBorder="1" applyAlignment="1">
      <alignment horizontal="center" vertical="center"/>
    </xf>
    <xf numFmtId="44" fontId="0" fillId="11" borderId="31" xfId="1" applyFont="1" applyFill="1" applyBorder="1"/>
    <xf numFmtId="44" fontId="0" fillId="11" borderId="30" xfId="1" applyFont="1" applyFill="1" applyBorder="1"/>
    <xf numFmtId="0" fontId="3" fillId="11" borderId="15" xfId="0" applyFont="1" applyFill="1" applyBorder="1" applyAlignment="1">
      <alignment horizontal="center" vertical="center"/>
    </xf>
    <xf numFmtId="0" fontId="3" fillId="11" borderId="22" xfId="0" applyFont="1" applyFill="1" applyBorder="1" applyAlignment="1">
      <alignment horizontal="center" vertical="center"/>
    </xf>
    <xf numFmtId="44" fontId="0" fillId="11" borderId="19" xfId="1" applyFont="1" applyFill="1" applyBorder="1"/>
    <xf numFmtId="44" fontId="0" fillId="11" borderId="23" xfId="1" applyFont="1" applyFill="1" applyBorder="1"/>
    <xf numFmtId="44" fontId="0" fillId="11" borderId="20" xfId="1" applyFont="1" applyFill="1" applyBorder="1"/>
    <xf numFmtId="0" fontId="0" fillId="0" borderId="24" xfId="0" applyBorder="1" applyAlignment="1">
      <alignment horizontal="center" vertical="center"/>
    </xf>
    <xf numFmtId="44" fontId="0" fillId="0" borderId="0" xfId="0" applyNumberFormat="1"/>
    <xf numFmtId="0" fontId="3" fillId="4" borderId="4" xfId="0" applyFont="1" applyFill="1" applyBorder="1" applyAlignment="1">
      <alignment horizontal="center" vertical="center" wrapText="1"/>
    </xf>
    <xf numFmtId="44" fontId="2" fillId="7" borderId="33" xfId="0" applyNumberFormat="1" applyFont="1" applyFill="1" applyBorder="1" applyAlignment="1">
      <alignment horizontal="center" vertical="center"/>
    </xf>
    <xf numFmtId="44" fontId="2" fillId="15" borderId="33" xfId="0" applyNumberFormat="1" applyFont="1" applyFill="1" applyBorder="1" applyAlignment="1">
      <alignment horizontal="center" vertical="center"/>
    </xf>
    <xf numFmtId="44" fontId="2" fillId="3" borderId="34" xfId="0" applyNumberFormat="1" applyFont="1" applyFill="1" applyBorder="1" applyAlignment="1">
      <alignment horizontal="center" vertical="center"/>
    </xf>
    <xf numFmtId="44" fontId="7" fillId="0" borderId="4" xfId="0" applyNumberFormat="1" applyFont="1" applyBorder="1" applyAlignment="1">
      <alignment vertical="center"/>
    </xf>
    <xf numFmtId="44" fontId="7" fillId="0" borderId="3" xfId="0" applyNumberFormat="1" applyFont="1" applyBorder="1" applyAlignment="1">
      <alignment vertical="center"/>
    </xf>
    <xf numFmtId="0" fontId="3" fillId="4" borderId="2" xfId="0" applyFont="1" applyFill="1" applyBorder="1" applyAlignment="1">
      <alignment horizontal="center" vertical="center" wrapText="1"/>
    </xf>
    <xf numFmtId="44" fontId="3" fillId="8" borderId="4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44" fontId="2" fillId="2" borderId="15" xfId="0" applyNumberFormat="1" applyFont="1" applyFill="1" applyBorder="1" applyAlignment="1">
      <alignment horizontal="center" vertical="center"/>
    </xf>
    <xf numFmtId="44" fontId="2" fillId="2" borderId="17" xfId="0" applyNumberFormat="1" applyFont="1" applyFill="1" applyBorder="1" applyAlignment="1">
      <alignment horizontal="center" vertical="center"/>
    </xf>
    <xf numFmtId="44" fontId="2" fillId="2" borderId="16" xfId="0" applyNumberFormat="1" applyFont="1" applyFill="1" applyBorder="1" applyAlignment="1">
      <alignment horizontal="center" vertical="center"/>
    </xf>
    <xf numFmtId="44" fontId="2" fillId="2" borderId="18" xfId="0" applyNumberFormat="1" applyFont="1" applyFill="1" applyBorder="1" applyAlignment="1">
      <alignment horizontal="center" vertical="center"/>
    </xf>
    <xf numFmtId="44" fontId="2" fillId="3" borderId="15" xfId="0" applyNumberFormat="1" applyFont="1" applyFill="1" applyBorder="1" applyAlignment="1">
      <alignment horizontal="center" vertical="center"/>
    </xf>
    <xf numFmtId="44" fontId="2" fillId="3" borderId="17" xfId="0" applyNumberFormat="1" applyFont="1" applyFill="1" applyBorder="1" applyAlignment="1">
      <alignment horizontal="center" vertical="center"/>
    </xf>
    <xf numFmtId="44" fontId="2" fillId="3" borderId="16" xfId="0" applyNumberFormat="1" applyFont="1" applyFill="1" applyBorder="1" applyAlignment="1">
      <alignment horizontal="center" vertical="center"/>
    </xf>
    <xf numFmtId="44" fontId="2" fillId="3" borderId="18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9" borderId="2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44" fontId="3" fillId="8" borderId="6" xfId="0" applyNumberFormat="1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44" fontId="3" fillId="8" borderId="5" xfId="0" applyNumberFormat="1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44" fontId="2" fillId="11" borderId="16" xfId="0" applyNumberFormat="1" applyFont="1" applyFill="1" applyBorder="1" applyAlignment="1">
      <alignment horizontal="center" vertical="center"/>
    </xf>
    <xf numFmtId="44" fontId="2" fillId="11" borderId="18" xfId="0" applyNumberFormat="1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10" borderId="7" xfId="0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44" fontId="2" fillId="11" borderId="15" xfId="0" applyNumberFormat="1" applyFont="1" applyFill="1" applyBorder="1" applyAlignment="1">
      <alignment horizontal="center" vertical="center"/>
    </xf>
    <xf numFmtId="44" fontId="2" fillId="11" borderId="17" xfId="0" applyNumberFormat="1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3" fillId="12" borderId="2" xfId="0" applyFont="1" applyFill="1" applyBorder="1" applyAlignment="1">
      <alignment horizontal="center" vertical="center" wrapText="1"/>
    </xf>
    <xf numFmtId="0" fontId="3" fillId="12" borderId="7" xfId="0" applyFont="1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/>
    </xf>
    <xf numFmtId="0" fontId="0" fillId="12" borderId="7" xfId="0" applyFill="1" applyBorder="1" applyAlignment="1">
      <alignment horizontal="center" vertical="center"/>
    </xf>
    <xf numFmtId="44" fontId="7" fillId="18" borderId="33" xfId="0" applyNumberFormat="1" applyFont="1" applyFill="1" applyBorder="1" applyAlignment="1">
      <alignment horizontal="center" vertical="center"/>
    </xf>
    <xf numFmtId="44" fontId="7" fillId="18" borderId="38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12" borderId="7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0" fontId="3" fillId="9" borderId="24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12" borderId="6" xfId="0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horizontal="center" vertical="center"/>
    </xf>
    <xf numFmtId="0" fontId="4" fillId="12" borderId="7" xfId="0" applyFont="1" applyFill="1" applyBorder="1" applyAlignment="1">
      <alignment horizontal="center" vertical="center"/>
    </xf>
    <xf numFmtId="44" fontId="3" fillId="8" borderId="45" xfId="0" applyNumberFormat="1" applyFont="1" applyFill="1" applyBorder="1" applyAlignment="1">
      <alignment horizontal="center" vertical="center"/>
    </xf>
    <xf numFmtId="44" fontId="3" fillId="8" borderId="46" xfId="0" applyNumberFormat="1" applyFont="1" applyFill="1" applyBorder="1" applyAlignment="1">
      <alignment horizontal="center" vertical="center"/>
    </xf>
    <xf numFmtId="44" fontId="3" fillId="8" borderId="3" xfId="0" applyNumberFormat="1" applyFont="1" applyFill="1" applyBorder="1" applyAlignment="1">
      <alignment horizontal="center" vertical="center"/>
    </xf>
    <xf numFmtId="44" fontId="2" fillId="7" borderId="33" xfId="0" applyNumberFormat="1" applyFont="1" applyFill="1" applyBorder="1" applyAlignment="1">
      <alignment horizontal="center" vertical="center"/>
    </xf>
    <xf numFmtId="44" fontId="2" fillId="7" borderId="35" xfId="0" applyNumberFormat="1" applyFont="1" applyFill="1" applyBorder="1" applyAlignment="1">
      <alignment horizontal="center" vertical="center"/>
    </xf>
    <xf numFmtId="44" fontId="2" fillId="13" borderId="33" xfId="0" applyNumberFormat="1" applyFont="1" applyFill="1" applyBorder="1" applyAlignment="1">
      <alignment horizontal="center" vertical="center"/>
    </xf>
    <xf numFmtId="44" fontId="2" fillId="13" borderId="35" xfId="0" applyNumberFormat="1" applyFont="1" applyFill="1" applyBorder="1" applyAlignment="1">
      <alignment horizontal="center" vertical="center"/>
    </xf>
    <xf numFmtId="44" fontId="2" fillId="14" borderId="33" xfId="0" applyNumberFormat="1" applyFont="1" applyFill="1" applyBorder="1" applyAlignment="1">
      <alignment horizontal="center" vertical="center"/>
    </xf>
    <xf numFmtId="44" fontId="2" fillId="14" borderId="35" xfId="0" applyNumberFormat="1" applyFont="1" applyFill="1" applyBorder="1" applyAlignment="1">
      <alignment horizontal="center" vertical="center"/>
    </xf>
    <xf numFmtId="44" fontId="2" fillId="15" borderId="33" xfId="0" applyNumberFormat="1" applyFont="1" applyFill="1" applyBorder="1" applyAlignment="1">
      <alignment horizontal="center" vertical="center"/>
    </xf>
    <xf numFmtId="44" fontId="2" fillId="15" borderId="35" xfId="0" applyNumberFormat="1" applyFont="1" applyFill="1" applyBorder="1" applyAlignment="1">
      <alignment horizontal="center" vertical="center"/>
    </xf>
    <xf numFmtId="44" fontId="2" fillId="3" borderId="34" xfId="0" applyNumberFormat="1" applyFont="1" applyFill="1" applyBorder="1" applyAlignment="1">
      <alignment horizontal="center" vertical="center"/>
    </xf>
    <xf numFmtId="44" fontId="2" fillId="3" borderId="36" xfId="0" applyNumberFormat="1" applyFont="1" applyFill="1" applyBorder="1" applyAlignment="1">
      <alignment horizontal="center" vertical="center"/>
    </xf>
    <xf numFmtId="44" fontId="2" fillId="14" borderId="37" xfId="0" applyNumberFormat="1" applyFont="1" applyFill="1" applyBorder="1" applyAlignment="1">
      <alignment horizontal="center" vertical="center"/>
    </xf>
    <xf numFmtId="44" fontId="2" fillId="14" borderId="38" xfId="0" applyNumberFormat="1" applyFont="1" applyFill="1" applyBorder="1" applyAlignment="1">
      <alignment horizontal="center" vertical="center"/>
    </xf>
    <xf numFmtId="44" fontId="2" fillId="14" borderId="26" xfId="0" applyNumberFormat="1" applyFont="1" applyFill="1" applyBorder="1" applyAlignment="1">
      <alignment horizontal="center" vertical="center"/>
    </xf>
    <xf numFmtId="44" fontId="2" fillId="16" borderId="33" xfId="0" applyNumberFormat="1" applyFont="1" applyFill="1" applyBorder="1" applyAlignment="1">
      <alignment horizontal="center" vertical="center"/>
    </xf>
    <xf numFmtId="44" fontId="2" fillId="16" borderId="38" xfId="0" applyNumberFormat="1" applyFont="1" applyFill="1" applyBorder="1" applyAlignment="1">
      <alignment horizontal="center" vertical="center"/>
    </xf>
    <xf numFmtId="44" fontId="2" fillId="17" borderId="33" xfId="0" applyNumberFormat="1" applyFont="1" applyFill="1" applyBorder="1" applyAlignment="1">
      <alignment horizontal="center" vertical="center"/>
    </xf>
    <xf numFmtId="44" fontId="2" fillId="17" borderId="38" xfId="0" applyNumberFormat="1" applyFont="1" applyFill="1" applyBorder="1" applyAlignment="1">
      <alignment horizontal="center" vertical="center"/>
    </xf>
    <xf numFmtId="44" fontId="7" fillId="13" borderId="43" xfId="0" applyNumberFormat="1" applyFont="1" applyFill="1" applyBorder="1" applyAlignment="1">
      <alignment horizontal="center" vertical="center"/>
    </xf>
    <xf numFmtId="44" fontId="7" fillId="13" borderId="44" xfId="0" applyNumberFormat="1" applyFont="1" applyFill="1" applyBorder="1" applyAlignment="1">
      <alignment horizontal="center" vertical="center"/>
    </xf>
    <xf numFmtId="44" fontId="7" fillId="13" borderId="39" xfId="0" applyNumberFormat="1" applyFont="1" applyFill="1" applyBorder="1" applyAlignment="1">
      <alignment horizontal="center" vertical="center"/>
    </xf>
    <xf numFmtId="44" fontId="7" fillId="13" borderId="40" xfId="0" applyNumberFormat="1" applyFont="1" applyFill="1" applyBorder="1" applyAlignment="1">
      <alignment horizontal="center" vertical="center"/>
    </xf>
    <xf numFmtId="44" fontId="7" fillId="13" borderId="41" xfId="0" applyNumberFormat="1" applyFont="1" applyFill="1" applyBorder="1" applyAlignment="1">
      <alignment horizontal="center" vertical="center"/>
    </xf>
    <xf numFmtId="44" fontId="7" fillId="13" borderId="42" xfId="0" applyNumberFormat="1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22C92-ADF3-4A86-B1C0-355A1C947B09}">
  <sheetPr>
    <pageSetUpPr fitToPage="1"/>
  </sheetPr>
  <dimension ref="A1:K117"/>
  <sheetViews>
    <sheetView zoomScale="80" zoomScaleNormal="80" workbookViewId="0">
      <selection sqref="A1:XFD1048576"/>
    </sheetView>
  </sheetViews>
  <sheetFormatPr defaultRowHeight="15" x14ac:dyDescent="0.25"/>
  <cols>
    <col min="1" max="1" width="4" customWidth="1"/>
    <col min="2" max="2" width="74.42578125" bestFit="1" customWidth="1"/>
    <col min="3" max="3" width="13.140625" bestFit="1" customWidth="1"/>
    <col min="4" max="4" width="13.140625" customWidth="1"/>
    <col min="5" max="5" width="31.140625" bestFit="1" customWidth="1"/>
    <col min="6" max="6" width="29.140625" bestFit="1" customWidth="1"/>
    <col min="7" max="7" width="28.140625" bestFit="1" customWidth="1"/>
    <col min="8" max="8" width="14.42578125" customWidth="1"/>
    <col min="9" max="9" width="18.5703125" customWidth="1"/>
    <col min="10" max="10" width="14.42578125" customWidth="1"/>
    <col min="11" max="11" width="18.7109375" customWidth="1"/>
  </cols>
  <sheetData>
    <row r="1" spans="1:11" x14ac:dyDescent="0.25">
      <c r="A1" s="59" t="s">
        <v>11</v>
      </c>
      <c r="B1" s="60"/>
      <c r="C1" s="60"/>
      <c r="D1" s="60"/>
      <c r="E1" s="60"/>
      <c r="F1" s="60"/>
      <c r="G1" s="60"/>
      <c r="H1" s="60"/>
      <c r="I1" s="60"/>
      <c r="J1" s="60"/>
      <c r="K1" s="61"/>
    </row>
    <row r="2" spans="1:11" ht="15.75" thickBot="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4"/>
    </row>
    <row r="3" spans="1:11" ht="72.75" customHeight="1" thickBot="1" x14ac:dyDescent="0.3">
      <c r="A3" s="1"/>
      <c r="B3" s="20" t="s">
        <v>2</v>
      </c>
      <c r="C3" s="76" t="s">
        <v>3</v>
      </c>
      <c r="D3" s="77"/>
      <c r="E3" s="65" t="s">
        <v>5</v>
      </c>
      <c r="F3" s="66"/>
      <c r="G3" s="66"/>
      <c r="H3" s="8" t="s">
        <v>6</v>
      </c>
      <c r="I3" s="12" t="s">
        <v>7</v>
      </c>
      <c r="J3" s="13" t="s">
        <v>8</v>
      </c>
      <c r="K3" s="9" t="s">
        <v>9</v>
      </c>
    </row>
    <row r="4" spans="1:11" x14ac:dyDescent="0.25">
      <c r="A4" s="40">
        <v>1</v>
      </c>
      <c r="B4" s="52" t="s">
        <v>40</v>
      </c>
      <c r="C4" s="40">
        <v>10</v>
      </c>
      <c r="D4" s="40" t="s">
        <v>12</v>
      </c>
      <c r="E4" s="15" t="s">
        <v>37</v>
      </c>
      <c r="F4" s="16" t="s">
        <v>38</v>
      </c>
      <c r="G4" s="17" t="s">
        <v>39</v>
      </c>
      <c r="H4" s="44">
        <f>AVERAGE(E5:G5)</f>
        <v>33.45333333333334</v>
      </c>
      <c r="I4" s="46">
        <f>C4*H4</f>
        <v>334.53333333333342</v>
      </c>
      <c r="J4" s="48">
        <f>MEDIAN(E5:G5)</f>
        <v>34.090000000000003</v>
      </c>
      <c r="K4" s="50">
        <f>C4*J4</f>
        <v>340.90000000000003</v>
      </c>
    </row>
    <row r="5" spans="1:11" ht="20.25" customHeight="1" thickBot="1" x14ac:dyDescent="0.3">
      <c r="A5" s="41"/>
      <c r="B5" s="53"/>
      <c r="C5" s="41"/>
      <c r="D5" s="41"/>
      <c r="E5" s="2">
        <v>31.98</v>
      </c>
      <c r="F5" s="3">
        <v>34.090000000000003</v>
      </c>
      <c r="G5" s="10">
        <v>34.29</v>
      </c>
      <c r="H5" s="45"/>
      <c r="I5" s="47"/>
      <c r="J5" s="49"/>
      <c r="K5" s="51"/>
    </row>
    <row r="6" spans="1:11" x14ac:dyDescent="0.25">
      <c r="A6" s="40">
        <v>2</v>
      </c>
      <c r="B6" s="42" t="s">
        <v>41</v>
      </c>
      <c r="C6" s="40">
        <v>4</v>
      </c>
      <c r="D6" s="40" t="s">
        <v>13</v>
      </c>
      <c r="E6" s="18" t="s">
        <v>42</v>
      </c>
      <c r="F6" s="16" t="s">
        <v>43</v>
      </c>
      <c r="G6" s="19" t="s">
        <v>44</v>
      </c>
      <c r="H6" s="44">
        <f t="shared" ref="H6" si="0">AVERAGE(E7:G7)</f>
        <v>125.90000000000002</v>
      </c>
      <c r="I6" s="46">
        <f t="shared" ref="I6" si="1">C6*H6</f>
        <v>503.60000000000008</v>
      </c>
      <c r="J6" s="48">
        <f t="shared" ref="J6" si="2">MEDIAN(E7:G7)</f>
        <v>128.80000000000001</v>
      </c>
      <c r="K6" s="50">
        <f t="shared" ref="K6" si="3">C6*J6</f>
        <v>515.20000000000005</v>
      </c>
    </row>
    <row r="7" spans="1:11" ht="15.75" thickBot="1" x14ac:dyDescent="0.3">
      <c r="A7" s="41"/>
      <c r="B7" s="43"/>
      <c r="C7" s="41"/>
      <c r="D7" s="41"/>
      <c r="E7" s="4">
        <v>119</v>
      </c>
      <c r="F7" s="5">
        <v>128.80000000000001</v>
      </c>
      <c r="G7" s="6">
        <v>129.9</v>
      </c>
      <c r="H7" s="45"/>
      <c r="I7" s="47"/>
      <c r="J7" s="49"/>
      <c r="K7" s="51"/>
    </row>
    <row r="8" spans="1:11" x14ac:dyDescent="0.25">
      <c r="A8" s="40">
        <v>3</v>
      </c>
      <c r="B8" s="42" t="s">
        <v>49</v>
      </c>
      <c r="C8" s="40">
        <v>3</v>
      </c>
      <c r="D8" s="40" t="s">
        <v>50</v>
      </c>
      <c r="E8" s="18" t="s">
        <v>45</v>
      </c>
      <c r="F8" s="16" t="s">
        <v>46</v>
      </c>
      <c r="G8" s="19" t="s">
        <v>47</v>
      </c>
      <c r="H8" s="44">
        <f t="shared" ref="H8" si="4">AVERAGE(E9:G9)</f>
        <v>16.466666666666665</v>
      </c>
      <c r="I8" s="46">
        <f t="shared" ref="I8" si="5">C8*H8</f>
        <v>49.399999999999991</v>
      </c>
      <c r="J8" s="48">
        <f t="shared" ref="J8" si="6">MEDIAN(E9:G9)</f>
        <v>16.47</v>
      </c>
      <c r="K8" s="50">
        <f t="shared" ref="K8" si="7">C8*J8</f>
        <v>49.41</v>
      </c>
    </row>
    <row r="9" spans="1:11" ht="15.75" thickBot="1" x14ac:dyDescent="0.3">
      <c r="A9" s="41"/>
      <c r="B9" s="43"/>
      <c r="C9" s="41"/>
      <c r="D9" s="41"/>
      <c r="E9" s="4">
        <v>15.26</v>
      </c>
      <c r="F9" s="5">
        <v>16.47</v>
      </c>
      <c r="G9" s="6">
        <v>17.670000000000002</v>
      </c>
      <c r="H9" s="45"/>
      <c r="I9" s="47"/>
      <c r="J9" s="49"/>
      <c r="K9" s="51"/>
    </row>
    <row r="10" spans="1:11" x14ac:dyDescent="0.25">
      <c r="A10" s="40">
        <v>4</v>
      </c>
      <c r="B10" s="42" t="s">
        <v>48</v>
      </c>
      <c r="C10" s="40">
        <v>2</v>
      </c>
      <c r="D10" s="40" t="s">
        <v>50</v>
      </c>
      <c r="E10" s="18" t="s">
        <v>51</v>
      </c>
      <c r="F10" s="16" t="s">
        <v>52</v>
      </c>
      <c r="G10" s="19" t="s">
        <v>53</v>
      </c>
      <c r="H10" s="44">
        <f t="shared" ref="H10" si="8">AVERAGE(E11:G11)</f>
        <v>47.046666666666674</v>
      </c>
      <c r="I10" s="46">
        <f t="shared" ref="I10" si="9">C10*H10</f>
        <v>94.093333333333348</v>
      </c>
      <c r="J10" s="48">
        <f t="shared" ref="J10" si="10">MEDIAN(E11:G11)</f>
        <v>45.9</v>
      </c>
      <c r="K10" s="50">
        <f t="shared" ref="K10" si="11">C10*J10</f>
        <v>91.8</v>
      </c>
    </row>
    <row r="11" spans="1:11" ht="15.75" thickBot="1" x14ac:dyDescent="0.3">
      <c r="A11" s="41"/>
      <c r="B11" s="43"/>
      <c r="C11" s="41"/>
      <c r="D11" s="41"/>
      <c r="E11" s="4">
        <v>45.34</v>
      </c>
      <c r="F11" s="5">
        <v>45.9</v>
      </c>
      <c r="G11" s="6">
        <v>49.9</v>
      </c>
      <c r="H11" s="45"/>
      <c r="I11" s="47"/>
      <c r="J11" s="49"/>
      <c r="K11" s="51"/>
    </row>
    <row r="12" spans="1:11" x14ac:dyDescent="0.25">
      <c r="A12" s="40">
        <v>5</v>
      </c>
      <c r="B12" s="42" t="s">
        <v>14</v>
      </c>
      <c r="C12" s="40">
        <v>5</v>
      </c>
      <c r="D12" s="40" t="s">
        <v>12</v>
      </c>
      <c r="E12" s="18" t="s">
        <v>54</v>
      </c>
      <c r="F12" s="16" t="s">
        <v>55</v>
      </c>
      <c r="G12" s="19" t="s">
        <v>56</v>
      </c>
      <c r="H12" s="44">
        <f t="shared" ref="H12" si="12">AVERAGE(E13:G13)</f>
        <v>15.22</v>
      </c>
      <c r="I12" s="46">
        <f t="shared" ref="I12" si="13">C12*H12</f>
        <v>76.100000000000009</v>
      </c>
      <c r="J12" s="48">
        <f t="shared" ref="J12" si="14">MEDIAN(E13:G13)</f>
        <v>15</v>
      </c>
      <c r="K12" s="50">
        <f t="shared" ref="K12" si="15">C12*J12</f>
        <v>75</v>
      </c>
    </row>
    <row r="13" spans="1:11" ht="15.75" thickBot="1" x14ac:dyDescent="0.3">
      <c r="A13" s="41"/>
      <c r="B13" s="43"/>
      <c r="C13" s="41"/>
      <c r="D13" s="41"/>
      <c r="E13" s="4">
        <v>14.67</v>
      </c>
      <c r="F13" s="5">
        <v>15</v>
      </c>
      <c r="G13" s="6">
        <v>15.99</v>
      </c>
      <c r="H13" s="45"/>
      <c r="I13" s="47"/>
      <c r="J13" s="49"/>
      <c r="K13" s="51"/>
    </row>
    <row r="14" spans="1:11" ht="15" customHeight="1" x14ac:dyDescent="0.25">
      <c r="A14" s="40">
        <v>6</v>
      </c>
      <c r="B14" s="42" t="s">
        <v>15</v>
      </c>
      <c r="C14" s="40">
        <v>20</v>
      </c>
      <c r="D14" s="40" t="s">
        <v>16</v>
      </c>
      <c r="E14" s="18" t="s">
        <v>57</v>
      </c>
      <c r="F14" s="16" t="s">
        <v>58</v>
      </c>
      <c r="G14" s="19" t="s">
        <v>39</v>
      </c>
      <c r="H14" s="44">
        <f t="shared" ref="H14" si="16">AVERAGE(E15:G15)</f>
        <v>39.860000000000007</v>
      </c>
      <c r="I14" s="46">
        <f t="shared" ref="I14" si="17">C14*H14</f>
        <v>797.20000000000016</v>
      </c>
      <c r="J14" s="48">
        <f t="shared" ref="J14" si="18">MEDIAN(E15:G15)</f>
        <v>39.99</v>
      </c>
      <c r="K14" s="50">
        <f t="shared" ref="K14" si="19">C14*J14</f>
        <v>799.80000000000007</v>
      </c>
    </row>
    <row r="15" spans="1:11" ht="15.75" customHeight="1" thickBot="1" x14ac:dyDescent="0.3">
      <c r="A15" s="41"/>
      <c r="B15" s="43"/>
      <c r="C15" s="41"/>
      <c r="D15" s="41"/>
      <c r="E15" s="4">
        <v>39.6</v>
      </c>
      <c r="F15" s="5">
        <v>39.99</v>
      </c>
      <c r="G15" s="6">
        <v>39.99</v>
      </c>
      <c r="H15" s="45"/>
      <c r="I15" s="47"/>
      <c r="J15" s="49"/>
      <c r="K15" s="51"/>
    </row>
    <row r="16" spans="1:11" ht="15" customHeight="1" x14ac:dyDescent="0.25">
      <c r="A16" s="40">
        <v>7</v>
      </c>
      <c r="B16" s="54" t="s">
        <v>17</v>
      </c>
      <c r="C16" s="40">
        <v>4</v>
      </c>
      <c r="D16" s="40" t="s">
        <v>315</v>
      </c>
      <c r="E16" s="18" t="s">
        <v>59</v>
      </c>
      <c r="F16" s="16" t="s">
        <v>60</v>
      </c>
      <c r="G16" s="19" t="s">
        <v>61</v>
      </c>
      <c r="H16" s="44">
        <f t="shared" ref="H16" si="20">AVERAGE(E17:G17)</f>
        <v>45.49666666666667</v>
      </c>
      <c r="I16" s="46">
        <f t="shared" ref="I16" si="21">C16*H16</f>
        <v>181.98666666666668</v>
      </c>
      <c r="J16" s="48">
        <f t="shared" ref="J16" si="22">MEDIAN(E17:G17)</f>
        <v>45.79</v>
      </c>
      <c r="K16" s="50">
        <f t="shared" ref="K16" si="23">C16*J16</f>
        <v>183.16</v>
      </c>
    </row>
    <row r="17" spans="1:11" ht="15.75" customHeight="1" thickBot="1" x14ac:dyDescent="0.3">
      <c r="A17" s="41"/>
      <c r="B17" s="55"/>
      <c r="C17" s="41"/>
      <c r="D17" s="41"/>
      <c r="E17" s="4">
        <v>40.9</v>
      </c>
      <c r="F17" s="5">
        <v>45.79</v>
      </c>
      <c r="G17" s="6">
        <v>49.8</v>
      </c>
      <c r="H17" s="45"/>
      <c r="I17" s="47"/>
      <c r="J17" s="49"/>
      <c r="K17" s="51"/>
    </row>
    <row r="18" spans="1:11" ht="15" customHeight="1" x14ac:dyDescent="0.25">
      <c r="A18" s="40">
        <v>8</v>
      </c>
      <c r="B18" s="54" t="s">
        <v>63</v>
      </c>
      <c r="C18" s="40">
        <v>200</v>
      </c>
      <c r="D18" s="40" t="s">
        <v>19</v>
      </c>
      <c r="E18" s="18" t="s">
        <v>62</v>
      </c>
      <c r="F18" s="19" t="s">
        <v>65</v>
      </c>
      <c r="G18" s="19" t="s">
        <v>64</v>
      </c>
      <c r="H18" s="44">
        <f t="shared" ref="H18" si="24">AVERAGE(E19:G19)</f>
        <v>1.08</v>
      </c>
      <c r="I18" s="46">
        <f t="shared" ref="I18" si="25">C18*H18</f>
        <v>216</v>
      </c>
      <c r="J18" s="48">
        <f t="shared" ref="J18" si="26">MEDIAN(E19:G19)</f>
        <v>1.1000000000000001</v>
      </c>
      <c r="K18" s="50">
        <f t="shared" ref="K18" si="27">C18*J18</f>
        <v>220.00000000000003</v>
      </c>
    </row>
    <row r="19" spans="1:11" ht="15.75" customHeight="1" thickBot="1" x14ac:dyDescent="0.3">
      <c r="A19" s="41"/>
      <c r="B19" s="55"/>
      <c r="C19" s="41"/>
      <c r="D19" s="41"/>
      <c r="E19" s="4">
        <v>1.03</v>
      </c>
      <c r="F19" s="5">
        <v>1.1000000000000001</v>
      </c>
      <c r="G19" s="6">
        <v>1.1100000000000001</v>
      </c>
      <c r="H19" s="45"/>
      <c r="I19" s="47"/>
      <c r="J19" s="49"/>
      <c r="K19" s="51"/>
    </row>
    <row r="20" spans="1:11" ht="15" customHeight="1" x14ac:dyDescent="0.25">
      <c r="A20" s="40">
        <v>9</v>
      </c>
      <c r="B20" s="42" t="s">
        <v>66</v>
      </c>
      <c r="C20" s="40">
        <v>300</v>
      </c>
      <c r="D20" s="40" t="s">
        <v>19</v>
      </c>
      <c r="E20" s="18" t="s">
        <v>67</v>
      </c>
      <c r="F20" s="16" t="s">
        <v>68</v>
      </c>
      <c r="G20" s="19" t="s">
        <v>69</v>
      </c>
      <c r="H20" s="44">
        <f t="shared" ref="H20" si="28">AVERAGE(E21:G21)</f>
        <v>0.08</v>
      </c>
      <c r="I20" s="46">
        <f t="shared" ref="I20" si="29">C20*H20</f>
        <v>24</v>
      </c>
      <c r="J20" s="48">
        <f t="shared" ref="J20" si="30">MEDIAN(E21:G21)</f>
        <v>0.06</v>
      </c>
      <c r="K20" s="50">
        <f t="shared" ref="K20" si="31">C20*J20</f>
        <v>18</v>
      </c>
    </row>
    <row r="21" spans="1:11" ht="15.75" customHeight="1" thickBot="1" x14ac:dyDescent="0.3">
      <c r="A21" s="41"/>
      <c r="B21" s="43"/>
      <c r="C21" s="41"/>
      <c r="D21" s="41"/>
      <c r="E21" s="4">
        <v>0.06</v>
      </c>
      <c r="F21" s="5">
        <v>0.06</v>
      </c>
      <c r="G21" s="6">
        <v>0.12</v>
      </c>
      <c r="H21" s="45"/>
      <c r="I21" s="47"/>
      <c r="J21" s="49"/>
      <c r="K21" s="51"/>
    </row>
    <row r="22" spans="1:11" ht="15" customHeight="1" x14ac:dyDescent="0.25">
      <c r="A22" s="40">
        <v>10</v>
      </c>
      <c r="B22" s="42" t="s">
        <v>70</v>
      </c>
      <c r="C22" s="40">
        <v>200</v>
      </c>
      <c r="D22" s="40" t="s">
        <v>19</v>
      </c>
      <c r="E22" s="18" t="s">
        <v>73</v>
      </c>
      <c r="F22" s="16" t="s">
        <v>74</v>
      </c>
      <c r="G22" s="19" t="s">
        <v>75</v>
      </c>
      <c r="H22" s="44">
        <f t="shared" ref="H22" si="32">AVERAGE(E23:G23)</f>
        <v>5.6666666666666671E-2</v>
      </c>
      <c r="I22" s="46">
        <f t="shared" ref="I22" si="33">C22*H22</f>
        <v>11.333333333333334</v>
      </c>
      <c r="J22" s="48">
        <f t="shared" ref="J22" si="34">MEDIAN(E23:G23)</f>
        <v>0.05</v>
      </c>
      <c r="K22" s="50">
        <f t="shared" ref="K22" si="35">C22*J22</f>
        <v>10</v>
      </c>
    </row>
    <row r="23" spans="1:11" ht="15.75" customHeight="1" thickBot="1" x14ac:dyDescent="0.3">
      <c r="A23" s="41"/>
      <c r="B23" s="43"/>
      <c r="C23" s="41"/>
      <c r="D23" s="41"/>
      <c r="E23" s="4">
        <v>0.05</v>
      </c>
      <c r="F23" s="5">
        <v>0.05</v>
      </c>
      <c r="G23" s="6">
        <v>7.0000000000000007E-2</v>
      </c>
      <c r="H23" s="45"/>
      <c r="I23" s="47"/>
      <c r="J23" s="49"/>
      <c r="K23" s="51"/>
    </row>
    <row r="24" spans="1:11" ht="15" customHeight="1" x14ac:dyDescent="0.25">
      <c r="A24" s="40">
        <v>11</v>
      </c>
      <c r="B24" s="42" t="s">
        <v>71</v>
      </c>
      <c r="C24" s="40">
        <v>200</v>
      </c>
      <c r="D24" s="40" t="s">
        <v>19</v>
      </c>
      <c r="E24" s="18" t="s">
        <v>76</v>
      </c>
      <c r="F24" s="16" t="s">
        <v>77</v>
      </c>
      <c r="G24" s="19" t="s">
        <v>78</v>
      </c>
      <c r="H24" s="44">
        <f t="shared" ref="H24" si="36">AVERAGE(E25:G25)</f>
        <v>7.6666666666666675E-2</v>
      </c>
      <c r="I24" s="46">
        <f t="shared" ref="I24" si="37">C24*H24</f>
        <v>15.333333333333336</v>
      </c>
      <c r="J24" s="48">
        <f t="shared" ref="J24" si="38">MEDIAN(E25:G25)</f>
        <v>7.0000000000000007E-2</v>
      </c>
      <c r="K24" s="50">
        <f t="shared" ref="K24" si="39">C24*J24</f>
        <v>14.000000000000002</v>
      </c>
    </row>
    <row r="25" spans="1:11" ht="15.75" customHeight="1" thickBot="1" x14ac:dyDescent="0.3">
      <c r="A25" s="41"/>
      <c r="B25" s="43"/>
      <c r="C25" s="41"/>
      <c r="D25" s="41"/>
      <c r="E25" s="4">
        <v>0.06</v>
      </c>
      <c r="F25" s="5">
        <v>7.0000000000000007E-2</v>
      </c>
      <c r="G25" s="6">
        <v>0.1</v>
      </c>
      <c r="H25" s="45"/>
      <c r="I25" s="47"/>
      <c r="J25" s="49"/>
      <c r="K25" s="51"/>
    </row>
    <row r="26" spans="1:11" ht="15" customHeight="1" x14ac:dyDescent="0.25">
      <c r="A26" s="40">
        <v>12</v>
      </c>
      <c r="B26" s="42" t="s">
        <v>72</v>
      </c>
      <c r="C26" s="71">
        <v>100</v>
      </c>
      <c r="D26" s="71" t="s">
        <v>19</v>
      </c>
      <c r="E26" s="18" t="s">
        <v>79</v>
      </c>
      <c r="F26" s="16" t="s">
        <v>80</v>
      </c>
      <c r="G26" s="21" t="s">
        <v>81</v>
      </c>
      <c r="H26" s="44">
        <f t="shared" ref="H26" si="40">AVERAGE(E27:G27)</f>
        <v>0.14000000000000001</v>
      </c>
      <c r="I26" s="46">
        <f t="shared" ref="I26" si="41">C26*H26</f>
        <v>14.000000000000002</v>
      </c>
      <c r="J26" s="48">
        <f t="shared" ref="J26" si="42">MEDIAN(E27:G27)</f>
        <v>0.14000000000000001</v>
      </c>
      <c r="K26" s="50">
        <f t="shared" ref="K26" si="43">C26*J26</f>
        <v>14.000000000000002</v>
      </c>
    </row>
    <row r="27" spans="1:11" ht="15.75" customHeight="1" thickBot="1" x14ac:dyDescent="0.3">
      <c r="A27" s="41"/>
      <c r="B27" s="43"/>
      <c r="C27" s="72"/>
      <c r="D27" s="72"/>
      <c r="E27" s="4">
        <v>0.13</v>
      </c>
      <c r="F27" s="5">
        <v>0.14000000000000001</v>
      </c>
      <c r="G27" s="6">
        <v>0.15</v>
      </c>
      <c r="H27" s="45"/>
      <c r="I27" s="47"/>
      <c r="J27" s="49"/>
      <c r="K27" s="51"/>
    </row>
    <row r="28" spans="1:11" x14ac:dyDescent="0.25">
      <c r="A28" s="40">
        <v>13</v>
      </c>
      <c r="B28" s="42" t="s">
        <v>83</v>
      </c>
      <c r="C28" s="40">
        <v>100</v>
      </c>
      <c r="D28" s="40" t="s">
        <v>18</v>
      </c>
      <c r="E28" s="18" t="s">
        <v>82</v>
      </c>
      <c r="F28" s="16" t="s">
        <v>84</v>
      </c>
      <c r="G28" s="21" t="s">
        <v>85</v>
      </c>
      <c r="H28" s="44">
        <f t="shared" ref="H28" si="44">AVERAGE(E29:G29)</f>
        <v>7.38</v>
      </c>
      <c r="I28" s="46">
        <f t="shared" ref="I28" si="45">C28*H28</f>
        <v>738</v>
      </c>
      <c r="J28" s="48">
        <f t="shared" ref="J28" si="46">MEDIAN(E29:G29)</f>
        <v>6.92</v>
      </c>
      <c r="K28" s="50">
        <f t="shared" ref="K28" si="47">C28*J28</f>
        <v>692</v>
      </c>
    </row>
    <row r="29" spans="1:11" ht="15.75" thickBot="1" x14ac:dyDescent="0.3">
      <c r="A29" s="41"/>
      <c r="B29" s="43"/>
      <c r="C29" s="41"/>
      <c r="D29" s="41"/>
      <c r="E29" s="4">
        <v>5.32</v>
      </c>
      <c r="F29" s="5">
        <v>6.92</v>
      </c>
      <c r="G29" s="6">
        <v>9.9</v>
      </c>
      <c r="H29" s="45"/>
      <c r="I29" s="47"/>
      <c r="J29" s="49"/>
      <c r="K29" s="51"/>
    </row>
    <row r="30" spans="1:11" x14ac:dyDescent="0.25">
      <c r="A30" s="40">
        <v>14</v>
      </c>
      <c r="B30" s="54" t="s">
        <v>20</v>
      </c>
      <c r="C30" s="40">
        <v>20</v>
      </c>
      <c r="D30" s="56" t="s">
        <v>301</v>
      </c>
      <c r="E30" s="18" t="s">
        <v>133</v>
      </c>
      <c r="F30" s="16" t="s">
        <v>67</v>
      </c>
      <c r="G30" s="21" t="s">
        <v>302</v>
      </c>
      <c r="H30" s="44">
        <f t="shared" ref="H30" si="48">AVERAGE(E31:G31)</f>
        <v>130.00666666666666</v>
      </c>
      <c r="I30" s="46">
        <f t="shared" ref="I30" si="49">C30*H30</f>
        <v>2600.1333333333332</v>
      </c>
      <c r="J30" s="48">
        <f t="shared" ref="J30" si="50">MEDIAN(E31:G31)</f>
        <v>138.83000000000001</v>
      </c>
      <c r="K30" s="50">
        <f t="shared" ref="K30" si="51">C30*J30</f>
        <v>2776.6000000000004</v>
      </c>
    </row>
    <row r="31" spans="1:11" ht="15.75" thickBot="1" x14ac:dyDescent="0.3">
      <c r="A31" s="41"/>
      <c r="B31" s="55"/>
      <c r="C31" s="41"/>
      <c r="D31" s="57"/>
      <c r="E31" s="4">
        <v>111.29</v>
      </c>
      <c r="F31" s="5">
        <v>139.9</v>
      </c>
      <c r="G31" s="6">
        <v>138.83000000000001</v>
      </c>
      <c r="H31" s="45"/>
      <c r="I31" s="47"/>
      <c r="J31" s="49"/>
      <c r="K31" s="51"/>
    </row>
    <row r="32" spans="1:11" x14ac:dyDescent="0.25">
      <c r="A32" s="40">
        <v>15</v>
      </c>
      <c r="B32" s="54" t="s">
        <v>92</v>
      </c>
      <c r="C32" s="40">
        <v>3</v>
      </c>
      <c r="D32" s="56" t="s">
        <v>100</v>
      </c>
      <c r="E32" s="18" t="s">
        <v>86</v>
      </c>
      <c r="F32" s="16" t="s">
        <v>87</v>
      </c>
      <c r="G32" s="21" t="s">
        <v>88</v>
      </c>
      <c r="H32" s="44">
        <f t="shared" ref="H32" si="52">AVERAGE(E33:G33)</f>
        <v>41.446666666666665</v>
      </c>
      <c r="I32" s="46">
        <f t="shared" ref="I32" si="53">C32*H32</f>
        <v>124.34</v>
      </c>
      <c r="J32" s="48">
        <f t="shared" ref="J32" si="54">MEDIAN(E33:G33)</f>
        <v>39.01</v>
      </c>
      <c r="K32" s="50">
        <f t="shared" ref="K32" si="55">C32*J32</f>
        <v>117.03</v>
      </c>
    </row>
    <row r="33" spans="1:11" ht="15.75" thickBot="1" x14ac:dyDescent="0.3">
      <c r="A33" s="41"/>
      <c r="B33" s="55"/>
      <c r="C33" s="41"/>
      <c r="D33" s="57"/>
      <c r="E33" s="4">
        <v>38</v>
      </c>
      <c r="F33" s="5">
        <v>39.01</v>
      </c>
      <c r="G33" s="11">
        <v>47.33</v>
      </c>
      <c r="H33" s="45"/>
      <c r="I33" s="47"/>
      <c r="J33" s="49"/>
      <c r="K33" s="51"/>
    </row>
    <row r="34" spans="1:11" x14ac:dyDescent="0.25">
      <c r="A34" s="40">
        <v>16</v>
      </c>
      <c r="B34" s="54" t="s">
        <v>89</v>
      </c>
      <c r="C34" s="40">
        <v>150</v>
      </c>
      <c r="D34" s="40" t="s">
        <v>19</v>
      </c>
      <c r="E34" s="18" t="s">
        <v>79</v>
      </c>
      <c r="F34" s="16" t="s">
        <v>90</v>
      </c>
      <c r="G34" s="21" t="s">
        <v>91</v>
      </c>
      <c r="H34" s="44">
        <f t="shared" ref="H34" si="56">AVERAGE(E35:G35)</f>
        <v>0.43999999999999995</v>
      </c>
      <c r="I34" s="46">
        <f t="shared" ref="I34" si="57">C34*H34</f>
        <v>65.999999999999986</v>
      </c>
      <c r="J34" s="48">
        <f t="shared" ref="J34" si="58">MEDIAN(E35:G35)</f>
        <v>0.47</v>
      </c>
      <c r="K34" s="50">
        <f t="shared" ref="K34" si="59">C34*J34</f>
        <v>70.5</v>
      </c>
    </row>
    <row r="35" spans="1:11" ht="15.75" thickBot="1" x14ac:dyDescent="0.3">
      <c r="A35" s="41"/>
      <c r="B35" s="55"/>
      <c r="C35" s="41"/>
      <c r="D35" s="41"/>
      <c r="E35" s="4">
        <v>0.37</v>
      </c>
      <c r="F35" s="5">
        <v>0.47</v>
      </c>
      <c r="G35" s="11">
        <v>0.48</v>
      </c>
      <c r="H35" s="45"/>
      <c r="I35" s="47"/>
      <c r="J35" s="49"/>
      <c r="K35" s="51"/>
    </row>
    <row r="36" spans="1:11" x14ac:dyDescent="0.25">
      <c r="A36" s="40">
        <v>17</v>
      </c>
      <c r="B36" s="54" t="s">
        <v>94</v>
      </c>
      <c r="C36" s="40">
        <v>3</v>
      </c>
      <c r="D36" s="56" t="s">
        <v>100</v>
      </c>
      <c r="E36" s="18" t="s">
        <v>93</v>
      </c>
      <c r="F36" s="16" t="s">
        <v>95</v>
      </c>
      <c r="G36" s="21" t="s">
        <v>96</v>
      </c>
      <c r="H36" s="44">
        <f t="shared" ref="H36" si="60">AVERAGE(E37:G37)</f>
        <v>18.716666666666665</v>
      </c>
      <c r="I36" s="46">
        <f t="shared" ref="I36" si="61">C36*H36</f>
        <v>56.149999999999991</v>
      </c>
      <c r="J36" s="48">
        <f t="shared" ref="J36" si="62">MEDIAN(E37:G37)</f>
        <v>18.600000000000001</v>
      </c>
      <c r="K36" s="50">
        <f t="shared" ref="K36" si="63">C36*J36</f>
        <v>55.800000000000004</v>
      </c>
    </row>
    <row r="37" spans="1:11" ht="15.75" thickBot="1" x14ac:dyDescent="0.3">
      <c r="A37" s="41"/>
      <c r="B37" s="55"/>
      <c r="C37" s="41"/>
      <c r="D37" s="57"/>
      <c r="E37" s="4">
        <v>17.84</v>
      </c>
      <c r="F37" s="5">
        <v>18.600000000000001</v>
      </c>
      <c r="G37" s="11">
        <v>19.71</v>
      </c>
      <c r="H37" s="45"/>
      <c r="I37" s="47"/>
      <c r="J37" s="49"/>
      <c r="K37" s="51"/>
    </row>
    <row r="38" spans="1:11" x14ac:dyDescent="0.25">
      <c r="A38" s="40">
        <v>18</v>
      </c>
      <c r="B38" s="42" t="s">
        <v>98</v>
      </c>
      <c r="C38" s="40">
        <v>3</v>
      </c>
      <c r="D38" s="40" t="s">
        <v>101</v>
      </c>
      <c r="E38" s="18" t="s">
        <v>97</v>
      </c>
      <c r="F38" s="16" t="s">
        <v>52</v>
      </c>
      <c r="G38" s="21" t="s">
        <v>99</v>
      </c>
      <c r="H38" s="44">
        <f t="shared" ref="H38" si="64">AVERAGE(E39:G39)</f>
        <v>4.2833333333333332</v>
      </c>
      <c r="I38" s="46">
        <f t="shared" ref="I38" si="65">C38*H38</f>
        <v>12.85</v>
      </c>
      <c r="J38" s="48">
        <f t="shared" ref="J38" si="66">MEDIAN(E39:G39)</f>
        <v>4.3499999999999996</v>
      </c>
      <c r="K38" s="50">
        <f t="shared" ref="K38" si="67">C38*J38</f>
        <v>13.049999999999999</v>
      </c>
    </row>
    <row r="39" spans="1:11" ht="15.75" thickBot="1" x14ac:dyDescent="0.3">
      <c r="A39" s="41"/>
      <c r="B39" s="43"/>
      <c r="C39" s="41"/>
      <c r="D39" s="41"/>
      <c r="E39" s="4">
        <v>4</v>
      </c>
      <c r="F39" s="5">
        <v>4.3499999999999996</v>
      </c>
      <c r="G39" s="11">
        <v>4.5</v>
      </c>
      <c r="H39" s="45"/>
      <c r="I39" s="47"/>
      <c r="J39" s="49"/>
      <c r="K39" s="51"/>
    </row>
    <row r="40" spans="1:11" x14ac:dyDescent="0.25">
      <c r="A40" s="40"/>
      <c r="B40" s="42" t="s">
        <v>106</v>
      </c>
      <c r="C40" s="40">
        <v>3</v>
      </c>
      <c r="D40" s="40" t="s">
        <v>102</v>
      </c>
      <c r="E40" s="18" t="s">
        <v>103</v>
      </c>
      <c r="F40" s="16" t="s">
        <v>104</v>
      </c>
      <c r="G40" s="21" t="s">
        <v>105</v>
      </c>
      <c r="H40" s="44">
        <f t="shared" ref="H40" si="68">AVERAGE(E41:G41)</f>
        <v>107.96666666666665</v>
      </c>
      <c r="I40" s="46">
        <f t="shared" ref="I40" si="69">C40*H40</f>
        <v>323.89999999999998</v>
      </c>
      <c r="J40" s="48">
        <f t="shared" ref="J40" si="70">MEDIAN(E41:G41)</f>
        <v>110</v>
      </c>
      <c r="K40" s="50">
        <f t="shared" ref="K40" si="71">C40*J40</f>
        <v>330</v>
      </c>
    </row>
    <row r="41" spans="1:11" ht="15.75" thickBot="1" x14ac:dyDescent="0.3">
      <c r="A41" s="41"/>
      <c r="B41" s="43"/>
      <c r="C41" s="41"/>
      <c r="D41" s="41"/>
      <c r="E41" s="4">
        <v>103.9</v>
      </c>
      <c r="F41" s="5">
        <v>110</v>
      </c>
      <c r="G41" s="11">
        <v>110</v>
      </c>
      <c r="H41" s="45"/>
      <c r="I41" s="47"/>
      <c r="J41" s="49"/>
      <c r="K41" s="51"/>
    </row>
    <row r="42" spans="1:11" x14ac:dyDescent="0.25">
      <c r="A42" s="40">
        <v>19</v>
      </c>
      <c r="B42" s="42" t="s">
        <v>107</v>
      </c>
      <c r="C42" s="40">
        <v>3</v>
      </c>
      <c r="D42" s="40" t="s">
        <v>102</v>
      </c>
      <c r="E42" s="18" t="s">
        <v>103</v>
      </c>
      <c r="F42" s="16" t="s">
        <v>105</v>
      </c>
      <c r="G42" s="21" t="s">
        <v>108</v>
      </c>
      <c r="H42" s="44">
        <f t="shared" ref="H42" si="72">AVERAGE(E43:G43)</f>
        <v>109.46999999999998</v>
      </c>
      <c r="I42" s="46">
        <f t="shared" ref="I42" si="73">C42*H42</f>
        <v>328.40999999999997</v>
      </c>
      <c r="J42" s="48">
        <f t="shared" ref="J42" si="74">MEDIAN(E43:G43)</f>
        <v>110</v>
      </c>
      <c r="K42" s="50">
        <f t="shared" ref="K42" si="75">C42*J42</f>
        <v>330</v>
      </c>
    </row>
    <row r="43" spans="1:11" ht="15.75" thickBot="1" x14ac:dyDescent="0.3">
      <c r="A43" s="41"/>
      <c r="B43" s="43"/>
      <c r="C43" s="41"/>
      <c r="D43" s="41"/>
      <c r="E43" s="4">
        <v>104.89</v>
      </c>
      <c r="F43" s="5">
        <v>110</v>
      </c>
      <c r="G43" s="11">
        <v>113.52</v>
      </c>
      <c r="H43" s="45"/>
      <c r="I43" s="47"/>
      <c r="J43" s="49"/>
      <c r="K43" s="51"/>
    </row>
    <row r="44" spans="1:11" x14ac:dyDescent="0.25">
      <c r="A44" s="40">
        <v>20</v>
      </c>
      <c r="B44" s="42" t="s">
        <v>22</v>
      </c>
      <c r="C44" s="40">
        <v>1</v>
      </c>
      <c r="D44" s="40" t="s">
        <v>111</v>
      </c>
      <c r="E44" s="18" t="s">
        <v>109</v>
      </c>
      <c r="F44" s="16" t="s">
        <v>110</v>
      </c>
      <c r="G44" s="22"/>
      <c r="H44" s="44">
        <f t="shared" ref="H44" si="76">AVERAGE(E45:G45)</f>
        <v>6.7949999999999999</v>
      </c>
      <c r="I44" s="46">
        <f t="shared" ref="I44" si="77">C44*H44</f>
        <v>6.7949999999999999</v>
      </c>
      <c r="J44" s="48">
        <f t="shared" ref="J44" si="78">MEDIAN(E45:G45)</f>
        <v>6.7949999999999999</v>
      </c>
      <c r="K44" s="50">
        <f t="shared" ref="K44" si="79">C44*J44</f>
        <v>6.7949999999999999</v>
      </c>
    </row>
    <row r="45" spans="1:11" ht="15.75" thickBot="1" x14ac:dyDescent="0.3">
      <c r="A45" s="41"/>
      <c r="B45" s="43"/>
      <c r="C45" s="41"/>
      <c r="D45" s="41"/>
      <c r="E45" s="4">
        <v>5.69</v>
      </c>
      <c r="F45" s="5">
        <v>7.9</v>
      </c>
      <c r="G45" s="23"/>
      <c r="H45" s="45"/>
      <c r="I45" s="47"/>
      <c r="J45" s="49"/>
      <c r="K45" s="51"/>
    </row>
    <row r="46" spans="1:11" x14ac:dyDescent="0.25">
      <c r="A46" s="40">
        <v>21</v>
      </c>
      <c r="B46" s="42" t="s">
        <v>112</v>
      </c>
      <c r="C46" s="40">
        <v>2</v>
      </c>
      <c r="D46" s="40" t="s">
        <v>113</v>
      </c>
      <c r="E46" s="18" t="s">
        <v>114</v>
      </c>
      <c r="F46" s="21" t="s">
        <v>115</v>
      </c>
      <c r="G46" s="21" t="s">
        <v>116</v>
      </c>
      <c r="H46" s="44">
        <f t="shared" ref="H46" si="80">AVERAGE(E47:G47)</f>
        <v>7.4766666666666666</v>
      </c>
      <c r="I46" s="46">
        <f t="shared" ref="I46" si="81">C46*H46</f>
        <v>14.953333333333333</v>
      </c>
      <c r="J46" s="48">
        <f t="shared" ref="J46" si="82">MEDIAN(E47:G47)</f>
        <v>7.59</v>
      </c>
      <c r="K46" s="50">
        <f t="shared" ref="K46" si="83">C46*J46</f>
        <v>15.18</v>
      </c>
    </row>
    <row r="47" spans="1:11" ht="15.75" thickBot="1" x14ac:dyDescent="0.3">
      <c r="A47" s="41"/>
      <c r="B47" s="43"/>
      <c r="C47" s="41"/>
      <c r="D47" s="41"/>
      <c r="E47" s="4">
        <v>6.99</v>
      </c>
      <c r="F47" s="5">
        <v>7.59</v>
      </c>
      <c r="G47" s="11">
        <v>7.85</v>
      </c>
      <c r="H47" s="45"/>
      <c r="I47" s="47"/>
      <c r="J47" s="49"/>
      <c r="K47" s="51"/>
    </row>
    <row r="48" spans="1:11" x14ac:dyDescent="0.25">
      <c r="A48" s="40">
        <v>22</v>
      </c>
      <c r="B48" s="42" t="s">
        <v>117</v>
      </c>
      <c r="C48" s="40">
        <v>3</v>
      </c>
      <c r="D48" s="40" t="s">
        <v>113</v>
      </c>
      <c r="E48" s="18" t="s">
        <v>58</v>
      </c>
      <c r="F48" s="16" t="s">
        <v>118</v>
      </c>
      <c r="G48" s="21" t="s">
        <v>119</v>
      </c>
      <c r="H48" s="44">
        <f t="shared" ref="H48" si="84">AVERAGE(E49:G49)</f>
        <v>5.7033333333333331</v>
      </c>
      <c r="I48" s="46">
        <f t="shared" ref="I48" si="85">C48*H48</f>
        <v>17.11</v>
      </c>
      <c r="J48" s="48">
        <f t="shared" ref="J48" si="86">MEDIAN(E49:G49)</f>
        <v>5.75</v>
      </c>
      <c r="K48" s="50">
        <f t="shared" ref="K48" si="87">C48*J48</f>
        <v>17.25</v>
      </c>
    </row>
    <row r="49" spans="1:11" ht="15.75" thickBot="1" x14ac:dyDescent="0.3">
      <c r="A49" s="41"/>
      <c r="B49" s="43"/>
      <c r="C49" s="41"/>
      <c r="D49" s="41"/>
      <c r="E49" s="4">
        <v>5.59</v>
      </c>
      <c r="F49" s="5">
        <v>5.75</v>
      </c>
      <c r="G49" s="11">
        <v>5.77</v>
      </c>
      <c r="H49" s="45"/>
      <c r="I49" s="47"/>
      <c r="J49" s="49"/>
      <c r="K49" s="51"/>
    </row>
    <row r="50" spans="1:11" x14ac:dyDescent="0.25">
      <c r="A50" s="40">
        <v>23</v>
      </c>
      <c r="B50" s="42" t="s">
        <v>120</v>
      </c>
      <c r="C50" s="40">
        <v>5</v>
      </c>
      <c r="D50" s="40" t="s">
        <v>113</v>
      </c>
      <c r="E50" s="18" t="s">
        <v>121</v>
      </c>
      <c r="F50" s="16" t="s">
        <v>39</v>
      </c>
      <c r="G50" s="21" t="s">
        <v>58</v>
      </c>
      <c r="H50" s="44">
        <f t="shared" ref="H50" si="88">AVERAGE(E51:G51)</f>
        <v>16.166666666666668</v>
      </c>
      <c r="I50" s="46">
        <f t="shared" ref="I50" si="89">C50*H50</f>
        <v>80.833333333333343</v>
      </c>
      <c r="J50" s="48">
        <f t="shared" ref="J50" si="90">MEDIAN(E51:G51)</f>
        <v>17.190000000000001</v>
      </c>
      <c r="K50" s="50">
        <f t="shared" ref="K50" si="91">C50*J50</f>
        <v>85.95</v>
      </c>
    </row>
    <row r="51" spans="1:11" ht="15.75" thickBot="1" x14ac:dyDescent="0.3">
      <c r="A51" s="41"/>
      <c r="B51" s="43"/>
      <c r="C51" s="41"/>
      <c r="D51" s="41"/>
      <c r="E51" s="4">
        <v>13.82</v>
      </c>
      <c r="F51" s="5">
        <v>17.190000000000001</v>
      </c>
      <c r="G51" s="11">
        <v>17.489999999999998</v>
      </c>
      <c r="H51" s="45"/>
      <c r="I51" s="47"/>
      <c r="J51" s="49"/>
      <c r="K51" s="51"/>
    </row>
    <row r="52" spans="1:11" x14ac:dyDescent="0.25">
      <c r="A52" s="40">
        <v>24</v>
      </c>
      <c r="B52" s="42" t="s">
        <v>122</v>
      </c>
      <c r="C52" s="40">
        <v>10</v>
      </c>
      <c r="D52" s="40" t="s">
        <v>113</v>
      </c>
      <c r="E52" s="18" t="s">
        <v>123</v>
      </c>
      <c r="F52" s="16" t="s">
        <v>124</v>
      </c>
      <c r="G52" s="21" t="s">
        <v>125</v>
      </c>
      <c r="H52" s="44">
        <f t="shared" ref="H52" si="92">AVERAGE(E53:G53)</f>
        <v>51.853333333333332</v>
      </c>
      <c r="I52" s="46">
        <f t="shared" ref="I52" si="93">C52*H52</f>
        <v>518.5333333333333</v>
      </c>
      <c r="J52" s="48">
        <f t="shared" ref="J52" si="94">MEDIAN(E53:G53)</f>
        <v>48.49</v>
      </c>
      <c r="K52" s="50">
        <f t="shared" ref="K52" si="95">C52*J52</f>
        <v>484.90000000000003</v>
      </c>
    </row>
    <row r="53" spans="1:11" ht="15.75" thickBot="1" x14ac:dyDescent="0.3">
      <c r="A53" s="41"/>
      <c r="B53" s="43"/>
      <c r="C53" s="41"/>
      <c r="D53" s="41"/>
      <c r="E53" s="4">
        <v>39.799999999999997</v>
      </c>
      <c r="F53" s="5">
        <v>48.49</v>
      </c>
      <c r="G53" s="11">
        <v>67.27</v>
      </c>
      <c r="H53" s="45"/>
      <c r="I53" s="47"/>
      <c r="J53" s="49"/>
      <c r="K53" s="51"/>
    </row>
    <row r="54" spans="1:11" x14ac:dyDescent="0.25">
      <c r="A54" s="40">
        <v>25</v>
      </c>
      <c r="B54" s="54" t="s">
        <v>126</v>
      </c>
      <c r="C54" s="40">
        <v>60</v>
      </c>
      <c r="D54" s="40" t="s">
        <v>113</v>
      </c>
      <c r="E54" s="18" t="s">
        <v>127</v>
      </c>
      <c r="F54" s="16" t="s">
        <v>128</v>
      </c>
      <c r="G54" s="21" t="s">
        <v>129</v>
      </c>
      <c r="H54" s="44">
        <f t="shared" ref="H54" si="96">AVERAGE(E55:G55)</f>
        <v>25.376666666666665</v>
      </c>
      <c r="I54" s="46">
        <f t="shared" ref="I54" si="97">C54*H54</f>
        <v>1522.6</v>
      </c>
      <c r="J54" s="48">
        <f t="shared" ref="J54" si="98">MEDIAN(E55:G55)</f>
        <v>25.99</v>
      </c>
      <c r="K54" s="50">
        <f t="shared" ref="K54" si="99">C54*J54</f>
        <v>1559.3999999999999</v>
      </c>
    </row>
    <row r="55" spans="1:11" ht="15.75" thickBot="1" x14ac:dyDescent="0.3">
      <c r="A55" s="41"/>
      <c r="B55" s="43"/>
      <c r="C55" s="41"/>
      <c r="D55" s="41"/>
      <c r="E55" s="4">
        <v>23.24</v>
      </c>
      <c r="F55" s="5">
        <v>25.99</v>
      </c>
      <c r="G55" s="11">
        <v>26.9</v>
      </c>
      <c r="H55" s="45"/>
      <c r="I55" s="47"/>
      <c r="J55" s="49"/>
      <c r="K55" s="51"/>
    </row>
    <row r="56" spans="1:11" x14ac:dyDescent="0.25">
      <c r="A56" s="40">
        <v>26</v>
      </c>
      <c r="B56" s="42" t="s">
        <v>130</v>
      </c>
      <c r="C56" s="40">
        <v>50</v>
      </c>
      <c r="D56" s="40" t="s">
        <v>113</v>
      </c>
      <c r="E56" s="18" t="s">
        <v>131</v>
      </c>
      <c r="F56" s="16" t="s">
        <v>55</v>
      </c>
      <c r="G56" s="21" t="s">
        <v>58</v>
      </c>
      <c r="H56" s="44">
        <f t="shared" ref="H56" si="100">AVERAGE(E57:G57)</f>
        <v>3.7600000000000002</v>
      </c>
      <c r="I56" s="46">
        <f t="shared" ref="I56" si="101">C56*H56</f>
        <v>188</v>
      </c>
      <c r="J56" s="48">
        <f t="shared" ref="J56" si="102">MEDIAN(E57:G57)</f>
        <v>4</v>
      </c>
      <c r="K56" s="50">
        <f t="shared" ref="K56" si="103">C56*J56</f>
        <v>200</v>
      </c>
    </row>
    <row r="57" spans="1:11" ht="15.75" thickBot="1" x14ac:dyDescent="0.3">
      <c r="A57" s="41"/>
      <c r="B57" s="43"/>
      <c r="C57" s="41"/>
      <c r="D57" s="41"/>
      <c r="E57" s="4">
        <v>3.09</v>
      </c>
      <c r="F57" s="5">
        <v>4</v>
      </c>
      <c r="G57" s="11">
        <v>4.1900000000000004</v>
      </c>
      <c r="H57" s="45"/>
      <c r="I57" s="47"/>
      <c r="J57" s="49"/>
      <c r="K57" s="51"/>
    </row>
    <row r="58" spans="1:11" x14ac:dyDescent="0.25">
      <c r="A58" s="40">
        <v>27</v>
      </c>
      <c r="B58" s="42" t="s">
        <v>132</v>
      </c>
      <c r="C58" s="40">
        <v>10</v>
      </c>
      <c r="D58" s="40" t="s">
        <v>113</v>
      </c>
      <c r="E58" s="18" t="s">
        <v>55</v>
      </c>
      <c r="F58" s="16" t="s">
        <v>58</v>
      </c>
      <c r="G58" s="21" t="s">
        <v>133</v>
      </c>
      <c r="H58" s="44">
        <f t="shared" ref="H58" si="104">AVERAGE(E59:G59)</f>
        <v>3.4599999999999995</v>
      </c>
      <c r="I58" s="46">
        <f t="shared" ref="I58" si="105">C58*H58</f>
        <v>34.599999999999994</v>
      </c>
      <c r="J58" s="48">
        <f t="shared" ref="J58" si="106">MEDIAN(E59:G59)</f>
        <v>3.69</v>
      </c>
      <c r="K58" s="50">
        <f t="shared" ref="K58" si="107">C58*J58</f>
        <v>36.9</v>
      </c>
    </row>
    <row r="59" spans="1:11" ht="15.75" thickBot="1" x14ac:dyDescent="0.3">
      <c r="A59" s="41"/>
      <c r="B59" s="43"/>
      <c r="C59" s="41"/>
      <c r="D59" s="41"/>
      <c r="E59" s="4">
        <v>3</v>
      </c>
      <c r="F59" s="5">
        <v>3.69</v>
      </c>
      <c r="G59" s="11">
        <v>3.69</v>
      </c>
      <c r="H59" s="45"/>
      <c r="I59" s="47"/>
      <c r="J59" s="49"/>
      <c r="K59" s="51"/>
    </row>
    <row r="60" spans="1:11" x14ac:dyDescent="0.25">
      <c r="A60" s="40">
        <v>28</v>
      </c>
      <c r="B60" s="42" t="s">
        <v>23</v>
      </c>
      <c r="C60" s="40">
        <v>4</v>
      </c>
      <c r="D60" s="40" t="s">
        <v>12</v>
      </c>
      <c r="E60" s="18" t="s">
        <v>38</v>
      </c>
      <c r="F60" s="16" t="s">
        <v>134</v>
      </c>
      <c r="G60" s="21" t="s">
        <v>135</v>
      </c>
      <c r="H60" s="44">
        <f t="shared" ref="H60" si="108">AVERAGE(E61:G61)</f>
        <v>16.73</v>
      </c>
      <c r="I60" s="46">
        <f t="shared" ref="I60" si="109">C60*H60</f>
        <v>66.92</v>
      </c>
      <c r="J60" s="48">
        <f t="shared" ref="J60" si="110">MEDIAN(E61:G61)</f>
        <v>18.95</v>
      </c>
      <c r="K60" s="50">
        <f t="shared" ref="K60" si="111">C60*J60</f>
        <v>75.8</v>
      </c>
    </row>
    <row r="61" spans="1:11" ht="15.75" thickBot="1" x14ac:dyDescent="0.3">
      <c r="A61" s="41"/>
      <c r="B61" s="43"/>
      <c r="C61" s="41"/>
      <c r="D61" s="41"/>
      <c r="E61" s="7">
        <v>12</v>
      </c>
      <c r="F61" s="3">
        <v>18.95</v>
      </c>
      <c r="G61" s="10">
        <v>19.239999999999998</v>
      </c>
      <c r="H61" s="45"/>
      <c r="I61" s="47"/>
      <c r="J61" s="49"/>
      <c r="K61" s="51"/>
    </row>
    <row r="62" spans="1:11" x14ac:dyDescent="0.25">
      <c r="A62" s="40">
        <v>29</v>
      </c>
      <c r="B62" s="42" t="s">
        <v>137</v>
      </c>
      <c r="C62" s="40">
        <v>10</v>
      </c>
      <c r="D62" s="40" t="s">
        <v>136</v>
      </c>
      <c r="E62" s="18" t="s">
        <v>138</v>
      </c>
      <c r="F62" s="16" t="s">
        <v>139</v>
      </c>
      <c r="G62" s="21" t="s">
        <v>140</v>
      </c>
      <c r="H62" s="44">
        <f t="shared" ref="H62" si="112">AVERAGE(E63:G63)</f>
        <v>12.403333333333334</v>
      </c>
      <c r="I62" s="46">
        <f t="shared" ref="I62" si="113">C62*H62</f>
        <v>124.03333333333335</v>
      </c>
      <c r="J62" s="48">
        <f t="shared" ref="J62" si="114">MEDIAN(E63:G63)</f>
        <v>12.86</v>
      </c>
      <c r="K62" s="50">
        <f t="shared" ref="K62" si="115">C62*J62</f>
        <v>128.6</v>
      </c>
    </row>
    <row r="63" spans="1:11" ht="15.75" thickBot="1" x14ac:dyDescent="0.3">
      <c r="A63" s="41"/>
      <c r="B63" s="43"/>
      <c r="C63" s="41"/>
      <c r="D63" s="41"/>
      <c r="E63" s="7">
        <v>11.45</v>
      </c>
      <c r="F63" s="3">
        <v>12.86</v>
      </c>
      <c r="G63" s="10">
        <v>12.9</v>
      </c>
      <c r="H63" s="45"/>
      <c r="I63" s="47"/>
      <c r="J63" s="49"/>
      <c r="K63" s="51"/>
    </row>
    <row r="64" spans="1:11" x14ac:dyDescent="0.25">
      <c r="A64" s="40">
        <v>30</v>
      </c>
      <c r="B64" s="42" t="s">
        <v>142</v>
      </c>
      <c r="C64" s="40">
        <v>5</v>
      </c>
      <c r="D64" s="40" t="s">
        <v>21</v>
      </c>
      <c r="E64" s="18" t="s">
        <v>141</v>
      </c>
      <c r="F64" s="16" t="s">
        <v>143</v>
      </c>
      <c r="G64" s="21" t="s">
        <v>59</v>
      </c>
      <c r="H64" s="44">
        <f t="shared" ref="H64" si="116">AVERAGE(E65:G65)</f>
        <v>25.7</v>
      </c>
      <c r="I64" s="46">
        <f t="shared" ref="I64" si="117">C64*H64</f>
        <v>128.5</v>
      </c>
      <c r="J64" s="48">
        <f t="shared" ref="J64" si="118">MEDIAN(E65:G65)</f>
        <v>25.37</v>
      </c>
      <c r="K64" s="50">
        <f t="shared" ref="K64" si="119">C64*J64</f>
        <v>126.85000000000001</v>
      </c>
    </row>
    <row r="65" spans="1:11" ht="15.75" thickBot="1" x14ac:dyDescent="0.3">
      <c r="A65" s="41"/>
      <c r="B65" s="43"/>
      <c r="C65" s="41"/>
      <c r="D65" s="41"/>
      <c r="E65" s="4">
        <v>25.37</v>
      </c>
      <c r="F65" s="5">
        <v>25.37</v>
      </c>
      <c r="G65" s="11">
        <v>26.36</v>
      </c>
      <c r="H65" s="45"/>
      <c r="I65" s="47"/>
      <c r="J65" s="49"/>
      <c r="K65" s="51"/>
    </row>
    <row r="66" spans="1:11" x14ac:dyDescent="0.25">
      <c r="A66" s="40">
        <v>31</v>
      </c>
      <c r="B66" s="42" t="s">
        <v>145</v>
      </c>
      <c r="C66" s="71">
        <v>17</v>
      </c>
      <c r="D66" s="71" t="s">
        <v>144</v>
      </c>
      <c r="E66" s="18" t="s">
        <v>67</v>
      </c>
      <c r="F66" s="16" t="s">
        <v>146</v>
      </c>
      <c r="G66" s="21" t="s">
        <v>147</v>
      </c>
      <c r="H66" s="44">
        <f t="shared" ref="H66" si="120">AVERAGE(E67:G67)</f>
        <v>7.0733333333333333</v>
      </c>
      <c r="I66" s="46">
        <f t="shared" ref="I66" si="121">C66*H66</f>
        <v>120.24666666666667</v>
      </c>
      <c r="J66" s="48">
        <f t="shared" ref="J66" si="122">MEDIAN(E67:G67)</f>
        <v>7.12</v>
      </c>
      <c r="K66" s="50">
        <f t="shared" ref="K66" si="123">C66*J66</f>
        <v>121.04</v>
      </c>
    </row>
    <row r="67" spans="1:11" ht="15.75" thickBot="1" x14ac:dyDescent="0.3">
      <c r="A67" s="41"/>
      <c r="B67" s="43"/>
      <c r="C67" s="72"/>
      <c r="D67" s="72"/>
      <c r="E67" s="4">
        <v>6.9</v>
      </c>
      <c r="F67" s="5">
        <v>7.12</v>
      </c>
      <c r="G67" s="11">
        <v>7.2</v>
      </c>
      <c r="H67" s="45"/>
      <c r="I67" s="47"/>
      <c r="J67" s="49"/>
      <c r="K67" s="51"/>
    </row>
    <row r="68" spans="1:11" x14ac:dyDescent="0.25">
      <c r="A68" s="40">
        <v>32</v>
      </c>
      <c r="B68" s="42" t="s">
        <v>151</v>
      </c>
      <c r="C68" s="71">
        <v>2</v>
      </c>
      <c r="D68" s="71" t="s">
        <v>12</v>
      </c>
      <c r="E68" s="18" t="s">
        <v>148</v>
      </c>
      <c r="F68" s="16" t="s">
        <v>149</v>
      </c>
      <c r="G68" s="21" t="s">
        <v>150</v>
      </c>
      <c r="H68" s="44">
        <f t="shared" ref="H68" si="124">AVERAGE(E69:G69)</f>
        <v>25.866666666666664</v>
      </c>
      <c r="I68" s="46">
        <f t="shared" ref="I68" si="125">C68*H68</f>
        <v>51.733333333333327</v>
      </c>
      <c r="J68" s="48">
        <f t="shared" ref="J68" si="126">MEDIAN(E69:G69)</f>
        <v>24.91</v>
      </c>
      <c r="K68" s="50">
        <f t="shared" ref="K68" si="127">C68*J68</f>
        <v>49.82</v>
      </c>
    </row>
    <row r="69" spans="1:11" ht="15.75" thickBot="1" x14ac:dyDescent="0.3">
      <c r="A69" s="41"/>
      <c r="B69" s="43"/>
      <c r="C69" s="72"/>
      <c r="D69" s="72"/>
      <c r="E69" s="4">
        <v>24.9</v>
      </c>
      <c r="F69" s="5">
        <v>24.91</v>
      </c>
      <c r="G69" s="11">
        <v>27.79</v>
      </c>
      <c r="H69" s="45"/>
      <c r="I69" s="47"/>
      <c r="J69" s="49"/>
      <c r="K69" s="51"/>
    </row>
    <row r="70" spans="1:11" x14ac:dyDescent="0.25">
      <c r="A70" s="40">
        <v>33</v>
      </c>
      <c r="B70" s="42" t="s">
        <v>152</v>
      </c>
      <c r="C70" s="71">
        <v>50</v>
      </c>
      <c r="D70" s="71" t="s">
        <v>153</v>
      </c>
      <c r="E70" s="18" t="s">
        <v>154</v>
      </c>
      <c r="F70" s="16" t="s">
        <v>148</v>
      </c>
      <c r="G70" s="21" t="s">
        <v>155</v>
      </c>
      <c r="H70" s="44">
        <f t="shared" ref="H70" si="128">AVERAGE(E71:G71)</f>
        <v>4.76</v>
      </c>
      <c r="I70" s="46">
        <f t="shared" ref="I70" si="129">C70*H70</f>
        <v>238</v>
      </c>
      <c r="J70" s="48">
        <f t="shared" ref="J70" si="130">MEDIAN(E71:G71)</f>
        <v>4.99</v>
      </c>
      <c r="K70" s="50">
        <f t="shared" ref="K70" si="131">C70*J70</f>
        <v>249.5</v>
      </c>
    </row>
    <row r="71" spans="1:11" ht="15.75" thickBot="1" x14ac:dyDescent="0.3">
      <c r="A71" s="41"/>
      <c r="B71" s="43"/>
      <c r="C71" s="72"/>
      <c r="D71" s="72"/>
      <c r="E71" s="4">
        <v>4.3</v>
      </c>
      <c r="F71" s="5">
        <v>4.99</v>
      </c>
      <c r="G71" s="11">
        <v>4.99</v>
      </c>
      <c r="H71" s="45"/>
      <c r="I71" s="47"/>
      <c r="J71" s="49"/>
      <c r="K71" s="51"/>
    </row>
    <row r="72" spans="1:11" x14ac:dyDescent="0.25">
      <c r="A72" s="40">
        <v>34</v>
      </c>
      <c r="B72" s="42" t="s">
        <v>24</v>
      </c>
      <c r="C72" s="71">
        <v>20</v>
      </c>
      <c r="D72" s="71" t="s">
        <v>16</v>
      </c>
      <c r="E72" s="18" t="s">
        <v>133</v>
      </c>
      <c r="F72" s="16" t="s">
        <v>58</v>
      </c>
      <c r="G72" s="21" t="s">
        <v>156</v>
      </c>
      <c r="H72" s="44">
        <f t="shared" ref="H72" si="132">AVERAGE(E73:G73)</f>
        <v>12.44</v>
      </c>
      <c r="I72" s="46">
        <f t="shared" ref="I72" si="133">C72*H72</f>
        <v>248.79999999999998</v>
      </c>
      <c r="J72" s="48">
        <f t="shared" ref="J72" si="134">MEDIAN(E73:G73)</f>
        <v>12.48</v>
      </c>
      <c r="K72" s="50">
        <f t="shared" ref="K72" si="135">C72*J72</f>
        <v>249.60000000000002</v>
      </c>
    </row>
    <row r="73" spans="1:11" ht="15.75" thickBot="1" x14ac:dyDescent="0.3">
      <c r="A73" s="41"/>
      <c r="B73" s="43"/>
      <c r="C73" s="72"/>
      <c r="D73" s="72"/>
      <c r="E73" s="4">
        <v>12.19</v>
      </c>
      <c r="F73" s="5">
        <v>12.48</v>
      </c>
      <c r="G73" s="11">
        <v>12.65</v>
      </c>
      <c r="H73" s="45"/>
      <c r="I73" s="47"/>
      <c r="J73" s="49"/>
      <c r="K73" s="51"/>
    </row>
    <row r="74" spans="1:11" x14ac:dyDescent="0.25">
      <c r="A74" s="40">
        <v>35</v>
      </c>
      <c r="B74" s="42" t="s">
        <v>25</v>
      </c>
      <c r="C74" s="71">
        <f>30/5</f>
        <v>6</v>
      </c>
      <c r="D74" s="71" t="s">
        <v>157</v>
      </c>
      <c r="E74" s="18" t="s">
        <v>158</v>
      </c>
      <c r="F74" s="16" t="s">
        <v>159</v>
      </c>
      <c r="G74" s="21" t="s">
        <v>59</v>
      </c>
      <c r="H74" s="44">
        <f t="shared" ref="H74" si="136">AVERAGE(E75:G75)</f>
        <v>59.919999999999995</v>
      </c>
      <c r="I74" s="46">
        <f t="shared" ref="I74" si="137">C74*H74</f>
        <v>359.52</v>
      </c>
      <c r="J74" s="48">
        <f t="shared" ref="J74" si="138">MEDIAN(E75:G75)</f>
        <v>64.87</v>
      </c>
      <c r="K74" s="50">
        <f t="shared" ref="K74" si="139">C74*J74</f>
        <v>389.22</v>
      </c>
    </row>
    <row r="75" spans="1:11" ht="15.75" thickBot="1" x14ac:dyDescent="0.3">
      <c r="A75" s="41"/>
      <c r="B75" s="43"/>
      <c r="C75" s="72"/>
      <c r="D75" s="72"/>
      <c r="E75" s="4">
        <v>49.9</v>
      </c>
      <c r="F75" s="5">
        <v>64.87</v>
      </c>
      <c r="G75" s="11">
        <v>64.989999999999995</v>
      </c>
      <c r="H75" s="45"/>
      <c r="I75" s="47"/>
      <c r="J75" s="49"/>
      <c r="K75" s="51"/>
    </row>
    <row r="76" spans="1:11" x14ac:dyDescent="0.25">
      <c r="A76" s="40">
        <v>36</v>
      </c>
      <c r="B76" s="42" t="s">
        <v>26</v>
      </c>
      <c r="C76" s="71">
        <v>10</v>
      </c>
      <c r="D76" s="71" t="s">
        <v>19</v>
      </c>
      <c r="E76" s="18" t="s">
        <v>160</v>
      </c>
      <c r="F76" s="16" t="s">
        <v>37</v>
      </c>
      <c r="G76" s="21" t="s">
        <v>52</v>
      </c>
      <c r="H76" s="44">
        <f t="shared" ref="H76" si="140">AVERAGE(E77:G77)</f>
        <v>6.4833333333333343</v>
      </c>
      <c r="I76" s="46">
        <f t="shared" ref="I76" si="141">C76*H76</f>
        <v>64.833333333333343</v>
      </c>
      <c r="J76" s="48">
        <f t="shared" ref="J76" si="142">MEDIAN(E77:G77)</f>
        <v>6.5</v>
      </c>
      <c r="K76" s="50">
        <f t="shared" ref="K76" si="143">C76*J76</f>
        <v>65</v>
      </c>
    </row>
    <row r="77" spans="1:11" ht="15.75" thickBot="1" x14ac:dyDescent="0.3">
      <c r="A77" s="41"/>
      <c r="B77" s="58"/>
      <c r="C77" s="75"/>
      <c r="D77" s="75"/>
      <c r="E77" s="7">
        <v>6.05</v>
      </c>
      <c r="F77" s="3">
        <v>6.5</v>
      </c>
      <c r="G77" s="10">
        <v>6.9</v>
      </c>
      <c r="H77" s="45"/>
      <c r="I77" s="47"/>
      <c r="J77" s="49"/>
      <c r="K77" s="51"/>
    </row>
    <row r="78" spans="1:11" x14ac:dyDescent="0.25">
      <c r="A78" s="40">
        <v>37</v>
      </c>
      <c r="B78" s="42" t="s">
        <v>27</v>
      </c>
      <c r="C78" s="71">
        <v>36</v>
      </c>
      <c r="D78" s="71" t="s">
        <v>19</v>
      </c>
      <c r="E78" s="18" t="s">
        <v>161</v>
      </c>
      <c r="F78" s="16" t="s">
        <v>162</v>
      </c>
      <c r="G78" s="21" t="s">
        <v>163</v>
      </c>
      <c r="H78" s="44">
        <f t="shared" ref="H78" si="144">AVERAGE(E79:G79)</f>
        <v>4.9266666666666667</v>
      </c>
      <c r="I78" s="46">
        <f t="shared" ref="I78" si="145">C78*H78</f>
        <v>177.36</v>
      </c>
      <c r="J78" s="48">
        <f t="shared" ref="J78" si="146">MEDIAN(E79:G79)</f>
        <v>4.95</v>
      </c>
      <c r="K78" s="50">
        <f t="shared" ref="K78" si="147">C78*J78</f>
        <v>178.20000000000002</v>
      </c>
    </row>
    <row r="79" spans="1:11" ht="15.75" thickBot="1" x14ac:dyDescent="0.3">
      <c r="A79" s="41"/>
      <c r="B79" s="43"/>
      <c r="C79" s="72"/>
      <c r="D79" s="72"/>
      <c r="E79" s="7">
        <v>4.68</v>
      </c>
      <c r="F79" s="3">
        <v>4.95</v>
      </c>
      <c r="G79" s="10">
        <v>5.15</v>
      </c>
      <c r="H79" s="45"/>
      <c r="I79" s="47"/>
      <c r="J79" s="49"/>
      <c r="K79" s="51"/>
    </row>
    <row r="80" spans="1:11" x14ac:dyDescent="0.25">
      <c r="A80" s="40">
        <v>38</v>
      </c>
      <c r="B80" s="42" t="s">
        <v>28</v>
      </c>
      <c r="C80" s="71">
        <v>5</v>
      </c>
      <c r="D80" s="71" t="s">
        <v>19</v>
      </c>
      <c r="E80" s="18" t="s">
        <v>164</v>
      </c>
      <c r="F80" s="16" t="s">
        <v>52</v>
      </c>
      <c r="G80" s="21" t="s">
        <v>165</v>
      </c>
      <c r="H80" s="44">
        <f t="shared" ref="H80" si="148">AVERAGE(E81:G81)</f>
        <v>12.003333333333332</v>
      </c>
      <c r="I80" s="46">
        <f t="shared" ref="I80" si="149">C80*H80</f>
        <v>60.016666666666659</v>
      </c>
      <c r="J80" s="48">
        <f t="shared" ref="J80" si="150">MEDIAN(E81:G81)</f>
        <v>12.99</v>
      </c>
      <c r="K80" s="50">
        <f t="shared" ref="K80" si="151">C80*J80</f>
        <v>64.95</v>
      </c>
    </row>
    <row r="81" spans="1:11" ht="15.75" thickBot="1" x14ac:dyDescent="0.3">
      <c r="A81" s="41"/>
      <c r="B81" s="43"/>
      <c r="C81" s="72"/>
      <c r="D81" s="72"/>
      <c r="E81" s="7">
        <v>9.1199999999999992</v>
      </c>
      <c r="F81" s="3">
        <v>12.99</v>
      </c>
      <c r="G81" s="10">
        <v>13.9</v>
      </c>
      <c r="H81" s="45"/>
      <c r="I81" s="47"/>
      <c r="J81" s="49"/>
      <c r="K81" s="51"/>
    </row>
    <row r="82" spans="1:11" x14ac:dyDescent="0.25">
      <c r="A82" s="40">
        <v>39</v>
      </c>
      <c r="B82" s="42" t="s">
        <v>29</v>
      </c>
      <c r="C82" s="71">
        <v>15</v>
      </c>
      <c r="D82" s="71" t="s">
        <v>19</v>
      </c>
      <c r="E82" s="18" t="s">
        <v>166</v>
      </c>
      <c r="F82" s="16" t="s">
        <v>128</v>
      </c>
      <c r="G82" s="21" t="s">
        <v>167</v>
      </c>
      <c r="H82" s="44">
        <f t="shared" ref="H82" si="152">AVERAGE(E83:G83)</f>
        <v>3.2900000000000005</v>
      </c>
      <c r="I82" s="46">
        <f t="shared" ref="I82" si="153">C82*H82</f>
        <v>49.350000000000009</v>
      </c>
      <c r="J82" s="48">
        <f t="shared" ref="J82" si="154">MEDIAN(E83:G83)</f>
        <v>2.9</v>
      </c>
      <c r="K82" s="50">
        <f t="shared" ref="K82" si="155">C82*J82</f>
        <v>43.5</v>
      </c>
    </row>
    <row r="83" spans="1:11" ht="15.75" thickBot="1" x14ac:dyDescent="0.3">
      <c r="A83" s="41"/>
      <c r="B83" s="43"/>
      <c r="C83" s="72"/>
      <c r="D83" s="72"/>
      <c r="E83" s="7">
        <v>2.77</v>
      </c>
      <c r="F83" s="3">
        <v>2.9</v>
      </c>
      <c r="G83" s="10">
        <v>4.2</v>
      </c>
      <c r="H83" s="45"/>
      <c r="I83" s="47"/>
      <c r="J83" s="49"/>
      <c r="K83" s="51"/>
    </row>
    <row r="84" spans="1:11" x14ac:dyDescent="0.25">
      <c r="A84" s="40">
        <v>40</v>
      </c>
      <c r="B84" s="42" t="s">
        <v>30</v>
      </c>
      <c r="C84" s="71">
        <v>5</v>
      </c>
      <c r="D84" s="71" t="s">
        <v>168</v>
      </c>
      <c r="E84" s="18" t="s">
        <v>169</v>
      </c>
      <c r="F84" s="16" t="s">
        <v>84</v>
      </c>
      <c r="G84" s="21" t="s">
        <v>170</v>
      </c>
      <c r="H84" s="44">
        <f t="shared" ref="H84" si="156">AVERAGE(E85:G85)</f>
        <v>11.050000000000002</v>
      </c>
      <c r="I84" s="46">
        <f t="shared" ref="I84" si="157">C84*H84</f>
        <v>55.250000000000014</v>
      </c>
      <c r="J84" s="48">
        <f t="shared" ref="J84" si="158">MEDIAN(E85:G85)</f>
        <v>10.050000000000001</v>
      </c>
      <c r="K84" s="50">
        <f t="shared" ref="K84" si="159">C84*J84</f>
        <v>50.25</v>
      </c>
    </row>
    <row r="85" spans="1:11" ht="15.75" thickBot="1" x14ac:dyDescent="0.3">
      <c r="A85" s="41"/>
      <c r="B85" s="43"/>
      <c r="C85" s="72"/>
      <c r="D85" s="72"/>
      <c r="E85" s="7">
        <v>9.9</v>
      </c>
      <c r="F85" s="3">
        <v>10.050000000000001</v>
      </c>
      <c r="G85" s="10">
        <v>13.2</v>
      </c>
      <c r="H85" s="45"/>
      <c r="I85" s="47"/>
      <c r="J85" s="49"/>
      <c r="K85" s="51"/>
    </row>
    <row r="86" spans="1:11" x14ac:dyDescent="0.25">
      <c r="A86" s="40">
        <v>41</v>
      </c>
      <c r="B86" s="42" t="s">
        <v>31</v>
      </c>
      <c r="C86" s="71">
        <v>12</v>
      </c>
      <c r="D86" s="71" t="s">
        <v>174</v>
      </c>
      <c r="E86" s="18" t="s">
        <v>171</v>
      </c>
      <c r="F86" s="16" t="s">
        <v>172</v>
      </c>
      <c r="G86" s="22"/>
      <c r="H86" s="44">
        <f t="shared" ref="H86" si="160">AVERAGE(E87:G87)</f>
        <v>54.545000000000002</v>
      </c>
      <c r="I86" s="46">
        <f t="shared" ref="I86" si="161">C86*H86</f>
        <v>654.54</v>
      </c>
      <c r="J86" s="48">
        <f t="shared" ref="J86" si="162">MEDIAN(E87:G87)</f>
        <v>54.545000000000002</v>
      </c>
      <c r="K86" s="50">
        <f t="shared" ref="K86" si="163">C86*J86</f>
        <v>654.54</v>
      </c>
    </row>
    <row r="87" spans="1:11" ht="15.75" thickBot="1" x14ac:dyDescent="0.3">
      <c r="A87" s="41"/>
      <c r="B87" s="43"/>
      <c r="C87" s="72"/>
      <c r="D87" s="72"/>
      <c r="E87" s="7">
        <v>44.19</v>
      </c>
      <c r="F87" s="3">
        <v>64.900000000000006</v>
      </c>
      <c r="G87" s="24"/>
      <c r="H87" s="45"/>
      <c r="I87" s="47"/>
      <c r="J87" s="49"/>
      <c r="K87" s="51"/>
    </row>
    <row r="88" spans="1:11" x14ac:dyDescent="0.25">
      <c r="A88" s="40">
        <v>42</v>
      </c>
      <c r="B88" s="42" t="s">
        <v>173</v>
      </c>
      <c r="C88" s="71">
        <v>10</v>
      </c>
      <c r="D88" s="71" t="s">
        <v>113</v>
      </c>
      <c r="E88" s="18" t="s">
        <v>175</v>
      </c>
      <c r="F88" s="16" t="s">
        <v>176</v>
      </c>
      <c r="G88" s="16" t="s">
        <v>143</v>
      </c>
      <c r="H88" s="44">
        <f t="shared" ref="H88" si="164">AVERAGE(E89:G89)</f>
        <v>2.8866666666666667</v>
      </c>
      <c r="I88" s="46">
        <f t="shared" ref="I88" si="165">C88*H88</f>
        <v>28.866666666666667</v>
      </c>
      <c r="J88" s="48">
        <f t="shared" ref="J88" si="166">MEDIAN(E89:G89)</f>
        <v>3</v>
      </c>
      <c r="K88" s="50">
        <f t="shared" ref="K88" si="167">C88*J88</f>
        <v>30</v>
      </c>
    </row>
    <row r="89" spans="1:11" ht="15.75" thickBot="1" x14ac:dyDescent="0.3">
      <c r="A89" s="41"/>
      <c r="B89" s="43"/>
      <c r="C89" s="72"/>
      <c r="D89" s="72"/>
      <c r="E89" s="4">
        <v>2.61</v>
      </c>
      <c r="F89" s="5">
        <v>3</v>
      </c>
      <c r="G89" s="11">
        <v>3.05</v>
      </c>
      <c r="H89" s="45"/>
      <c r="I89" s="47"/>
      <c r="J89" s="49"/>
      <c r="K89" s="51"/>
    </row>
    <row r="90" spans="1:11" x14ac:dyDescent="0.25">
      <c r="A90" s="40">
        <v>43</v>
      </c>
      <c r="B90" s="42" t="s">
        <v>32</v>
      </c>
      <c r="C90" s="71">
        <v>3</v>
      </c>
      <c r="D90" s="71" t="s">
        <v>113</v>
      </c>
      <c r="E90" s="18" t="s">
        <v>177</v>
      </c>
      <c r="F90" s="16" t="s">
        <v>37</v>
      </c>
      <c r="G90" s="21" t="s">
        <v>178</v>
      </c>
      <c r="H90" s="44">
        <f t="shared" ref="H90" si="168">AVERAGE(E91:G91)</f>
        <v>93.2</v>
      </c>
      <c r="I90" s="46">
        <f t="shared" ref="I90" si="169">C90*H90</f>
        <v>279.60000000000002</v>
      </c>
      <c r="J90" s="48">
        <f t="shared" ref="J90" si="170">MEDIAN(E91:G91)</f>
        <v>93.9</v>
      </c>
      <c r="K90" s="50">
        <f t="shared" ref="K90" si="171">C90*J90</f>
        <v>281.70000000000005</v>
      </c>
    </row>
    <row r="91" spans="1:11" ht="15.75" thickBot="1" x14ac:dyDescent="0.3">
      <c r="A91" s="41"/>
      <c r="B91" s="43"/>
      <c r="C91" s="72"/>
      <c r="D91" s="72"/>
      <c r="E91" s="7">
        <v>85.9</v>
      </c>
      <c r="F91" s="3">
        <v>93.9</v>
      </c>
      <c r="G91" s="10">
        <v>99.8</v>
      </c>
      <c r="H91" s="45"/>
      <c r="I91" s="47"/>
      <c r="J91" s="49"/>
      <c r="K91" s="51"/>
    </row>
    <row r="92" spans="1:11" x14ac:dyDescent="0.25">
      <c r="A92" s="40">
        <v>44</v>
      </c>
      <c r="B92" s="42" t="s">
        <v>33</v>
      </c>
      <c r="C92" s="71">
        <v>10</v>
      </c>
      <c r="D92" s="71" t="s">
        <v>19</v>
      </c>
      <c r="E92" s="18" t="s">
        <v>128</v>
      </c>
      <c r="F92" s="16" t="s">
        <v>303</v>
      </c>
      <c r="G92" s="21" t="s">
        <v>304</v>
      </c>
      <c r="H92" s="44">
        <f t="shared" ref="H92" si="172">AVERAGE(E93:G93)</f>
        <v>21.51</v>
      </c>
      <c r="I92" s="46">
        <f t="shared" ref="I92" si="173">C92*H92</f>
        <v>215.10000000000002</v>
      </c>
      <c r="J92" s="48">
        <f t="shared" ref="J92" si="174">MEDIAN(E93:G93)</f>
        <v>18</v>
      </c>
      <c r="K92" s="50">
        <f t="shared" ref="K92" si="175">C92*J92</f>
        <v>180</v>
      </c>
    </row>
    <row r="93" spans="1:11" ht="15.75" thickBot="1" x14ac:dyDescent="0.3">
      <c r="A93" s="41"/>
      <c r="B93" s="43"/>
      <c r="C93" s="72"/>
      <c r="D93" s="72"/>
      <c r="E93" s="4">
        <v>17.899999999999999</v>
      </c>
      <c r="F93" s="5">
        <v>18</v>
      </c>
      <c r="G93" s="11">
        <v>28.63</v>
      </c>
      <c r="H93" s="45"/>
      <c r="I93" s="47"/>
      <c r="J93" s="49"/>
      <c r="K93" s="51"/>
    </row>
    <row r="94" spans="1:11" x14ac:dyDescent="0.25">
      <c r="A94" s="40">
        <v>45</v>
      </c>
      <c r="B94" s="42" t="s">
        <v>34</v>
      </c>
      <c r="C94" s="71">
        <v>10</v>
      </c>
      <c r="D94" s="71" t="s">
        <v>19</v>
      </c>
      <c r="E94" s="18" t="s">
        <v>164</v>
      </c>
      <c r="F94" s="16" t="s">
        <v>179</v>
      </c>
      <c r="G94" s="21" t="s">
        <v>180</v>
      </c>
      <c r="H94" s="44">
        <f t="shared" ref="H94" si="176">AVERAGE(E95:G95)</f>
        <v>8.8933333333333326</v>
      </c>
      <c r="I94" s="46">
        <f t="shared" ref="I94" si="177">C94*H94</f>
        <v>88.933333333333323</v>
      </c>
      <c r="J94" s="48">
        <f t="shared" ref="J94" si="178">MEDIAN(E95:G95)</f>
        <v>9.2899999999999991</v>
      </c>
      <c r="K94" s="50">
        <f t="shared" ref="K94" si="179">C94*J94</f>
        <v>92.899999999999991</v>
      </c>
    </row>
    <row r="95" spans="1:11" ht="15.75" thickBot="1" x14ac:dyDescent="0.3">
      <c r="A95" s="41"/>
      <c r="B95" s="43"/>
      <c r="C95" s="72"/>
      <c r="D95" s="72"/>
      <c r="E95" s="4">
        <v>5.4</v>
      </c>
      <c r="F95" s="5">
        <v>9.2899999999999991</v>
      </c>
      <c r="G95" s="11">
        <v>11.99</v>
      </c>
      <c r="H95" s="45"/>
      <c r="I95" s="47"/>
      <c r="J95" s="49"/>
      <c r="K95" s="51"/>
    </row>
    <row r="96" spans="1:11" x14ac:dyDescent="0.25">
      <c r="A96" s="40">
        <v>46</v>
      </c>
      <c r="B96" s="42" t="s">
        <v>181</v>
      </c>
      <c r="C96" s="71">
        <v>30</v>
      </c>
      <c r="D96" s="78" t="s">
        <v>100</v>
      </c>
      <c r="E96" s="18" t="s">
        <v>38</v>
      </c>
      <c r="F96" s="16" t="s">
        <v>59</v>
      </c>
      <c r="G96" s="21" t="s">
        <v>305</v>
      </c>
      <c r="H96" s="44">
        <f t="shared" ref="H96" si="180">AVERAGE(E97:G97)</f>
        <v>28.52</v>
      </c>
      <c r="I96" s="46">
        <f t="shared" ref="I96" si="181">C96*H96</f>
        <v>855.6</v>
      </c>
      <c r="J96" s="48">
        <f t="shared" ref="J96" si="182">MEDIAN(E97:G97)</f>
        <v>29.06</v>
      </c>
      <c r="K96" s="50">
        <f t="shared" ref="K96" si="183">C96*J96</f>
        <v>871.8</v>
      </c>
    </row>
    <row r="97" spans="1:11" ht="15.75" thickBot="1" x14ac:dyDescent="0.3">
      <c r="A97" s="41"/>
      <c r="B97" s="43"/>
      <c r="C97" s="72"/>
      <c r="D97" s="79"/>
      <c r="E97" s="4">
        <v>25.89</v>
      </c>
      <c r="F97" s="5">
        <v>29.06</v>
      </c>
      <c r="G97" s="11">
        <v>30.61</v>
      </c>
      <c r="H97" s="45"/>
      <c r="I97" s="47"/>
      <c r="J97" s="49"/>
      <c r="K97" s="51"/>
    </row>
    <row r="98" spans="1:11" x14ac:dyDescent="0.25">
      <c r="A98" s="40">
        <v>47</v>
      </c>
      <c r="B98" s="42" t="s">
        <v>182</v>
      </c>
      <c r="C98" s="71">
        <v>150</v>
      </c>
      <c r="D98" s="71" t="s">
        <v>19</v>
      </c>
      <c r="E98" s="18" t="s">
        <v>184</v>
      </c>
      <c r="F98" s="16" t="s">
        <v>185</v>
      </c>
      <c r="G98" s="21" t="s">
        <v>186</v>
      </c>
      <c r="H98" s="44">
        <f t="shared" ref="H98" si="184">AVERAGE(E99:G99)</f>
        <v>0.34333333333333332</v>
      </c>
      <c r="I98" s="46">
        <f t="shared" ref="I98" si="185">C98*H98</f>
        <v>51.5</v>
      </c>
      <c r="J98" s="48">
        <f t="shared" ref="J98" si="186">MEDIAN(E99:G99)</f>
        <v>0.43</v>
      </c>
      <c r="K98" s="50">
        <f t="shared" ref="K98" si="187">C98*J98</f>
        <v>64.5</v>
      </c>
    </row>
    <row r="99" spans="1:11" ht="15.75" thickBot="1" x14ac:dyDescent="0.3">
      <c r="A99" s="41"/>
      <c r="B99" s="43"/>
      <c r="C99" s="72"/>
      <c r="D99" s="72"/>
      <c r="E99" s="4">
        <v>0.14000000000000001</v>
      </c>
      <c r="F99" s="5">
        <v>0.43</v>
      </c>
      <c r="G99" s="11">
        <v>0.46</v>
      </c>
      <c r="H99" s="45"/>
      <c r="I99" s="47"/>
      <c r="J99" s="49"/>
      <c r="K99" s="51"/>
    </row>
    <row r="100" spans="1:11" x14ac:dyDescent="0.25">
      <c r="A100" s="40"/>
      <c r="B100" s="42" t="s">
        <v>183</v>
      </c>
      <c r="C100" s="71">
        <v>350</v>
      </c>
      <c r="D100" s="71" t="s">
        <v>19</v>
      </c>
      <c r="E100" s="18" t="s">
        <v>187</v>
      </c>
      <c r="F100" s="16" t="s">
        <v>188</v>
      </c>
      <c r="G100" s="21" t="s">
        <v>189</v>
      </c>
      <c r="H100" s="44">
        <f t="shared" ref="H100" si="188">AVERAGE(E101:G101)</f>
        <v>0.65333333333333343</v>
      </c>
      <c r="I100" s="46">
        <f t="shared" ref="I100" si="189">C100*H100</f>
        <v>228.66666666666671</v>
      </c>
      <c r="J100" s="48">
        <f t="shared" ref="J100" si="190">MEDIAN(E101:G101)</f>
        <v>0.68</v>
      </c>
      <c r="K100" s="50">
        <f t="shared" ref="K100" si="191">C100*J100</f>
        <v>238.00000000000003</v>
      </c>
    </row>
    <row r="101" spans="1:11" ht="15.75" thickBot="1" x14ac:dyDescent="0.3">
      <c r="A101" s="41"/>
      <c r="B101" s="43"/>
      <c r="C101" s="72"/>
      <c r="D101" s="72"/>
      <c r="E101" s="4">
        <v>0.52</v>
      </c>
      <c r="F101" s="5">
        <v>0.68</v>
      </c>
      <c r="G101" s="11">
        <v>0.76</v>
      </c>
      <c r="H101" s="45"/>
      <c r="I101" s="47"/>
      <c r="J101" s="49"/>
      <c r="K101" s="51"/>
    </row>
    <row r="102" spans="1:11" x14ac:dyDescent="0.25">
      <c r="A102" s="40">
        <v>48</v>
      </c>
      <c r="B102" s="42" t="s">
        <v>190</v>
      </c>
      <c r="C102" s="71">
        <v>500</v>
      </c>
      <c r="D102" s="71" t="s">
        <v>19</v>
      </c>
      <c r="E102" s="18" t="s">
        <v>191</v>
      </c>
      <c r="F102" s="16" t="s">
        <v>192</v>
      </c>
      <c r="G102" s="21" t="s">
        <v>193</v>
      </c>
      <c r="H102" s="44">
        <f t="shared" ref="H102" si="192">AVERAGE(E103:G103)</f>
        <v>0.14333333333333334</v>
      </c>
      <c r="I102" s="46">
        <f t="shared" ref="I102" si="193">C102*H102</f>
        <v>71.666666666666671</v>
      </c>
      <c r="J102" s="48">
        <f t="shared" ref="J102" si="194">MEDIAN(E103:G103)</f>
        <v>0.14000000000000001</v>
      </c>
      <c r="K102" s="50">
        <f t="shared" ref="K102" si="195">C102*J102</f>
        <v>70</v>
      </c>
    </row>
    <row r="103" spans="1:11" ht="15.75" thickBot="1" x14ac:dyDescent="0.3">
      <c r="A103" s="41"/>
      <c r="B103" s="43"/>
      <c r="C103" s="72"/>
      <c r="D103" s="72"/>
      <c r="E103" s="7">
        <v>0.1</v>
      </c>
      <c r="F103" s="3">
        <v>0.14000000000000001</v>
      </c>
      <c r="G103" s="10">
        <v>0.19</v>
      </c>
      <c r="H103" s="45"/>
      <c r="I103" s="47"/>
      <c r="J103" s="49"/>
      <c r="K103" s="51"/>
    </row>
    <row r="104" spans="1:11" x14ac:dyDescent="0.25">
      <c r="A104" s="40">
        <v>49</v>
      </c>
      <c r="B104" s="42" t="s">
        <v>35</v>
      </c>
      <c r="C104" s="71">
        <v>12</v>
      </c>
      <c r="D104" s="71" t="s">
        <v>314</v>
      </c>
      <c r="E104" s="18" t="s">
        <v>306</v>
      </c>
      <c r="F104" s="16" t="s">
        <v>128</v>
      </c>
      <c r="G104" s="21" t="s">
        <v>164</v>
      </c>
      <c r="H104" s="44">
        <f t="shared" ref="H104" si="196">AVERAGE(E105:G105)</f>
        <v>23.103333333333335</v>
      </c>
      <c r="I104" s="46">
        <f t="shared" ref="I104" si="197">C104*H104</f>
        <v>277.24</v>
      </c>
      <c r="J104" s="48">
        <f t="shared" ref="J104" si="198">MEDIAN(E105:G105)</f>
        <v>24.9</v>
      </c>
      <c r="K104" s="50">
        <f t="shared" ref="K104" si="199">C104*J104</f>
        <v>298.79999999999995</v>
      </c>
    </row>
    <row r="105" spans="1:11" ht="15.75" thickBot="1" x14ac:dyDescent="0.3">
      <c r="A105" s="41"/>
      <c r="B105" s="43"/>
      <c r="C105" s="72"/>
      <c r="D105" s="72"/>
      <c r="E105" s="4">
        <v>16.95</v>
      </c>
      <c r="F105" s="5">
        <v>24.9</v>
      </c>
      <c r="G105" s="11">
        <v>27.46</v>
      </c>
      <c r="H105" s="45"/>
      <c r="I105" s="47"/>
      <c r="J105" s="49"/>
      <c r="K105" s="51"/>
    </row>
    <row r="106" spans="1:11" x14ac:dyDescent="0.25">
      <c r="A106" s="40">
        <v>50</v>
      </c>
      <c r="B106" s="42" t="s">
        <v>194</v>
      </c>
      <c r="C106" s="71">
        <v>100</v>
      </c>
      <c r="D106" s="71" t="s">
        <v>19</v>
      </c>
      <c r="E106" s="18" t="s">
        <v>191</v>
      </c>
      <c r="F106" s="16" t="s">
        <v>195</v>
      </c>
      <c r="G106" s="21" t="s">
        <v>81</v>
      </c>
      <c r="H106" s="44">
        <f t="shared" ref="H106" si="200">AVERAGE(E107:G107)</f>
        <v>0.27333333333333337</v>
      </c>
      <c r="I106" s="46">
        <f t="shared" ref="I106" si="201">C106*H106</f>
        <v>27.333333333333336</v>
      </c>
      <c r="J106" s="48">
        <f t="shared" ref="J106" si="202">MEDIAN(E107:G107)</f>
        <v>0.22</v>
      </c>
      <c r="K106" s="50">
        <f t="shared" ref="K106" si="203">C106*J106</f>
        <v>22</v>
      </c>
    </row>
    <row r="107" spans="1:11" ht="15.75" thickBot="1" x14ac:dyDescent="0.3">
      <c r="A107" s="41"/>
      <c r="B107" s="43"/>
      <c r="C107" s="72"/>
      <c r="D107" s="72"/>
      <c r="E107" s="4">
        <v>0.1</v>
      </c>
      <c r="F107" s="5">
        <v>0.22</v>
      </c>
      <c r="G107" s="11">
        <v>0.5</v>
      </c>
      <c r="H107" s="45"/>
      <c r="I107" s="47"/>
      <c r="J107" s="49"/>
      <c r="K107" s="51"/>
    </row>
    <row r="108" spans="1:11" x14ac:dyDescent="0.25">
      <c r="A108" s="40"/>
      <c r="B108" s="42" t="s">
        <v>196</v>
      </c>
      <c r="C108" s="71">
        <v>100</v>
      </c>
      <c r="D108" s="71" t="s">
        <v>19</v>
      </c>
      <c r="E108" s="18" t="s">
        <v>67</v>
      </c>
      <c r="F108" s="16" t="s">
        <v>197</v>
      </c>
      <c r="G108" s="21" t="s">
        <v>198</v>
      </c>
      <c r="H108" s="44">
        <f t="shared" ref="H108" si="204">AVERAGE(E109:G109)</f>
        <v>0.6</v>
      </c>
      <c r="I108" s="46">
        <f t="shared" ref="I108" si="205">C108*H108</f>
        <v>60</v>
      </c>
      <c r="J108" s="48">
        <f t="shared" ref="J108" si="206">MEDIAN(E109:G109)</f>
        <v>0.5</v>
      </c>
      <c r="K108" s="50">
        <f t="shared" ref="K108" si="207">C108*J108</f>
        <v>50</v>
      </c>
    </row>
    <row r="109" spans="1:11" ht="15.75" thickBot="1" x14ac:dyDescent="0.3">
      <c r="A109" s="41"/>
      <c r="B109" s="43"/>
      <c r="C109" s="72"/>
      <c r="D109" s="72"/>
      <c r="E109" s="4">
        <v>0.3</v>
      </c>
      <c r="F109" s="5">
        <v>0.5</v>
      </c>
      <c r="G109" s="11">
        <v>1</v>
      </c>
      <c r="H109" s="45"/>
      <c r="I109" s="47"/>
      <c r="J109" s="49"/>
      <c r="K109" s="51"/>
    </row>
    <row r="110" spans="1:11" x14ac:dyDescent="0.25">
      <c r="A110" s="40">
        <v>51</v>
      </c>
      <c r="B110" s="42" t="s">
        <v>36</v>
      </c>
      <c r="C110" s="73">
        <v>20</v>
      </c>
      <c r="D110" s="73" t="s">
        <v>19</v>
      </c>
      <c r="E110" s="18" t="s">
        <v>177</v>
      </c>
      <c r="F110" s="16" t="s">
        <v>307</v>
      </c>
      <c r="G110" s="21" t="s">
        <v>38</v>
      </c>
      <c r="H110" s="44">
        <f t="shared" ref="H110" si="208">AVERAGE(E111:G111)</f>
        <v>106.85666666666667</v>
      </c>
      <c r="I110" s="46">
        <f t="shared" ref="I110" si="209">C110*H110</f>
        <v>2137.1333333333332</v>
      </c>
      <c r="J110" s="48">
        <f t="shared" ref="J110" si="210">MEDIAN(E111:G111)</f>
        <v>110</v>
      </c>
      <c r="K110" s="50">
        <f t="shared" ref="K110" si="211">C110*J110</f>
        <v>2200</v>
      </c>
    </row>
    <row r="111" spans="1:11" ht="15.75" thickBot="1" x14ac:dyDescent="0.3">
      <c r="A111" s="41"/>
      <c r="B111" s="43"/>
      <c r="C111" s="74"/>
      <c r="D111" s="74"/>
      <c r="E111" s="4">
        <v>86.49</v>
      </c>
      <c r="F111" s="5">
        <v>110</v>
      </c>
      <c r="G111" s="11">
        <v>124.08</v>
      </c>
      <c r="H111" s="45"/>
      <c r="I111" s="47"/>
      <c r="J111" s="49"/>
      <c r="K111" s="51"/>
    </row>
    <row r="112" spans="1:11" ht="23.25" customHeight="1" thickBot="1" x14ac:dyDescent="0.3">
      <c r="G112" s="14" t="s">
        <v>4</v>
      </c>
      <c r="H112" s="67">
        <f>SUM(I4:I111)</f>
        <v>15671.531666666666</v>
      </c>
      <c r="I112" s="68"/>
      <c r="J112" s="69">
        <f>SUM(K4:K111)</f>
        <v>15969.195000000002</v>
      </c>
      <c r="K112" s="70"/>
    </row>
    <row r="113" spans="2:2" x14ac:dyDescent="0.25">
      <c r="B113" t="s">
        <v>308</v>
      </c>
    </row>
    <row r="114" spans="2:2" x14ac:dyDescent="0.25">
      <c r="B114" t="s">
        <v>309</v>
      </c>
    </row>
    <row r="115" spans="2:2" x14ac:dyDescent="0.25">
      <c r="B115" t="s">
        <v>310</v>
      </c>
    </row>
    <row r="117" spans="2:2" x14ac:dyDescent="0.25">
      <c r="B117" t="s">
        <v>1</v>
      </c>
    </row>
  </sheetData>
  <mergeCells count="437">
    <mergeCell ref="A108:A109"/>
    <mergeCell ref="B108:B109"/>
    <mergeCell ref="C108:C109"/>
    <mergeCell ref="D108:D109"/>
    <mergeCell ref="H108:H109"/>
    <mergeCell ref="I108:I109"/>
    <mergeCell ref="J108:J109"/>
    <mergeCell ref="K108:K109"/>
    <mergeCell ref="K94:K95"/>
    <mergeCell ref="J96:J97"/>
    <mergeCell ref="K96:K97"/>
    <mergeCell ref="A100:A101"/>
    <mergeCell ref="B100:B101"/>
    <mergeCell ref="C100:C101"/>
    <mergeCell ref="D100:D101"/>
    <mergeCell ref="H100:H101"/>
    <mergeCell ref="I100:I101"/>
    <mergeCell ref="J100:J101"/>
    <mergeCell ref="K100:K101"/>
    <mergeCell ref="C106:C107"/>
    <mergeCell ref="A40:A41"/>
    <mergeCell ref="B40:B41"/>
    <mergeCell ref="C40:C41"/>
    <mergeCell ref="D40:D41"/>
    <mergeCell ref="H40:H41"/>
    <mergeCell ref="I40:I41"/>
    <mergeCell ref="J40:J41"/>
    <mergeCell ref="K40:K41"/>
    <mergeCell ref="D60:D61"/>
    <mergeCell ref="D50:D51"/>
    <mergeCell ref="D52:D53"/>
    <mergeCell ref="K52:K53"/>
    <mergeCell ref="K54:K55"/>
    <mergeCell ref="K56:K57"/>
    <mergeCell ref="K58:K59"/>
    <mergeCell ref="K60:K61"/>
    <mergeCell ref="H42:H43"/>
    <mergeCell ref="J42:J43"/>
    <mergeCell ref="H44:H45"/>
    <mergeCell ref="J44:J45"/>
    <mergeCell ref="J46:J47"/>
    <mergeCell ref="K44:K45"/>
    <mergeCell ref="K46:K47"/>
    <mergeCell ref="K48:K49"/>
    <mergeCell ref="D110:D111"/>
    <mergeCell ref="D72:D73"/>
    <mergeCell ref="D74:D75"/>
    <mergeCell ref="D76:D77"/>
    <mergeCell ref="D78:D79"/>
    <mergeCell ref="D80:D81"/>
    <mergeCell ref="D82:D83"/>
    <mergeCell ref="D84:D85"/>
    <mergeCell ref="D86:D87"/>
    <mergeCell ref="D88:D89"/>
    <mergeCell ref="C3:D3"/>
    <mergeCell ref="D90:D91"/>
    <mergeCell ref="D92:D93"/>
    <mergeCell ref="D94:D95"/>
    <mergeCell ref="D96:D97"/>
    <mergeCell ref="D98:D99"/>
    <mergeCell ref="D102:D103"/>
    <mergeCell ref="D104:D105"/>
    <mergeCell ref="D106:D107"/>
    <mergeCell ref="D54:D55"/>
    <mergeCell ref="D56:D57"/>
    <mergeCell ref="D58:D59"/>
    <mergeCell ref="D62:D63"/>
    <mergeCell ref="D64:D65"/>
    <mergeCell ref="D66:D67"/>
    <mergeCell ref="D68:D69"/>
    <mergeCell ref="D70:D71"/>
    <mergeCell ref="D34:D35"/>
    <mergeCell ref="D36:D37"/>
    <mergeCell ref="D38:D39"/>
    <mergeCell ref="D42:D43"/>
    <mergeCell ref="D44:D45"/>
    <mergeCell ref="D46:D47"/>
    <mergeCell ref="D48:D49"/>
    <mergeCell ref="D4:D5"/>
    <mergeCell ref="D6:D7"/>
    <mergeCell ref="D8:D9"/>
    <mergeCell ref="D12:D13"/>
    <mergeCell ref="D14:D15"/>
    <mergeCell ref="D16:D17"/>
    <mergeCell ref="D18:D19"/>
    <mergeCell ref="D20:D21"/>
    <mergeCell ref="D26:D27"/>
    <mergeCell ref="I86:I87"/>
    <mergeCell ref="K78:K79"/>
    <mergeCell ref="J80:J81"/>
    <mergeCell ref="J82:J83"/>
    <mergeCell ref="K80:K81"/>
    <mergeCell ref="K82:K83"/>
    <mergeCell ref="K84:K85"/>
    <mergeCell ref="K86:K87"/>
    <mergeCell ref="J84:J85"/>
    <mergeCell ref="J86:J87"/>
    <mergeCell ref="A78:A79"/>
    <mergeCell ref="A80:A81"/>
    <mergeCell ref="A82:A83"/>
    <mergeCell ref="A84:A85"/>
    <mergeCell ref="A86:A87"/>
    <mergeCell ref="A88:A89"/>
    <mergeCell ref="A90:A91"/>
    <mergeCell ref="A92:A93"/>
    <mergeCell ref="H78:H79"/>
    <mergeCell ref="H80:H81"/>
    <mergeCell ref="H82:H83"/>
    <mergeCell ref="H84:H85"/>
    <mergeCell ref="H86:H87"/>
    <mergeCell ref="H88:H89"/>
    <mergeCell ref="H90:H91"/>
    <mergeCell ref="H92:H93"/>
    <mergeCell ref="B80:B81"/>
    <mergeCell ref="B82:B83"/>
    <mergeCell ref="B84:B85"/>
    <mergeCell ref="B86:B87"/>
    <mergeCell ref="B88:B89"/>
    <mergeCell ref="B90:B91"/>
    <mergeCell ref="B92:B93"/>
    <mergeCell ref="A62:A63"/>
    <mergeCell ref="A64:A65"/>
    <mergeCell ref="A94:A95"/>
    <mergeCell ref="A96:A97"/>
    <mergeCell ref="A98:A99"/>
    <mergeCell ref="A102:A103"/>
    <mergeCell ref="A104:A105"/>
    <mergeCell ref="C78:C79"/>
    <mergeCell ref="C92:C93"/>
    <mergeCell ref="C94:C95"/>
    <mergeCell ref="C96:C97"/>
    <mergeCell ref="C98:C99"/>
    <mergeCell ref="C102:C103"/>
    <mergeCell ref="C104:C105"/>
    <mergeCell ref="C72:C73"/>
    <mergeCell ref="C74:C75"/>
    <mergeCell ref="C76:C77"/>
    <mergeCell ref="B98:B99"/>
    <mergeCell ref="B102:B103"/>
    <mergeCell ref="B104:B105"/>
    <mergeCell ref="C80:C81"/>
    <mergeCell ref="C82:C83"/>
    <mergeCell ref="C84:C85"/>
    <mergeCell ref="C86:C87"/>
    <mergeCell ref="C110:C111"/>
    <mergeCell ref="B62:B63"/>
    <mergeCell ref="C62:C63"/>
    <mergeCell ref="C64:C65"/>
    <mergeCell ref="B64:B65"/>
    <mergeCell ref="C50:C51"/>
    <mergeCell ref="C52:C53"/>
    <mergeCell ref="C54:C55"/>
    <mergeCell ref="C56:C57"/>
    <mergeCell ref="C58:C59"/>
    <mergeCell ref="C60:C61"/>
    <mergeCell ref="C66:C67"/>
    <mergeCell ref="C68:C69"/>
    <mergeCell ref="C70:C71"/>
    <mergeCell ref="C88:C89"/>
    <mergeCell ref="C90:C91"/>
    <mergeCell ref="B94:B95"/>
    <mergeCell ref="B96:B97"/>
    <mergeCell ref="C6:C7"/>
    <mergeCell ref="C8:C9"/>
    <mergeCell ref="C12:C13"/>
    <mergeCell ref="C16:C17"/>
    <mergeCell ref="C18:C19"/>
    <mergeCell ref="C20:C21"/>
    <mergeCell ref="C26:C27"/>
    <mergeCell ref="C28:C29"/>
    <mergeCell ref="C30:C31"/>
    <mergeCell ref="C14:C15"/>
    <mergeCell ref="K66:K67"/>
    <mergeCell ref="K68:K69"/>
    <mergeCell ref="K70:K71"/>
    <mergeCell ref="K72:K73"/>
    <mergeCell ref="K74:K75"/>
    <mergeCell ref="K76:K77"/>
    <mergeCell ref="K106:K107"/>
    <mergeCell ref="K110:K111"/>
    <mergeCell ref="J52:J53"/>
    <mergeCell ref="J62:J63"/>
    <mergeCell ref="K62:K63"/>
    <mergeCell ref="K64:K65"/>
    <mergeCell ref="J98:J99"/>
    <mergeCell ref="K98:K99"/>
    <mergeCell ref="J102:J103"/>
    <mergeCell ref="K102:K103"/>
    <mergeCell ref="J104:J105"/>
    <mergeCell ref="K104:K105"/>
    <mergeCell ref="K88:K89"/>
    <mergeCell ref="J90:J91"/>
    <mergeCell ref="K90:K91"/>
    <mergeCell ref="J92:J93"/>
    <mergeCell ref="K92:K93"/>
    <mergeCell ref="J94:J95"/>
    <mergeCell ref="E3:G3"/>
    <mergeCell ref="C4:C5"/>
    <mergeCell ref="J16:J17"/>
    <mergeCell ref="H18:H19"/>
    <mergeCell ref="I110:I111"/>
    <mergeCell ref="H112:I112"/>
    <mergeCell ref="H52:H53"/>
    <mergeCell ref="H62:H63"/>
    <mergeCell ref="H64:H65"/>
    <mergeCell ref="H94:H95"/>
    <mergeCell ref="H96:H97"/>
    <mergeCell ref="H98:H99"/>
    <mergeCell ref="H102:H103"/>
    <mergeCell ref="H104:H105"/>
    <mergeCell ref="I92:I93"/>
    <mergeCell ref="I94:I95"/>
    <mergeCell ref="I96:I97"/>
    <mergeCell ref="I98:I99"/>
    <mergeCell ref="I102:I103"/>
    <mergeCell ref="I104:I105"/>
    <mergeCell ref="I88:I89"/>
    <mergeCell ref="I90:I91"/>
    <mergeCell ref="J112:K112"/>
    <mergeCell ref="I52:I53"/>
    <mergeCell ref="A1:K2"/>
    <mergeCell ref="I4:I5"/>
    <mergeCell ref="I6:I7"/>
    <mergeCell ref="I8:I9"/>
    <mergeCell ref="I12:I13"/>
    <mergeCell ref="I14:I15"/>
    <mergeCell ref="I16:I17"/>
    <mergeCell ref="I18:I19"/>
    <mergeCell ref="I20:I21"/>
    <mergeCell ref="A6:A7"/>
    <mergeCell ref="A8:A9"/>
    <mergeCell ref="A12:A13"/>
    <mergeCell ref="A14:A15"/>
    <mergeCell ref="A16:A17"/>
    <mergeCell ref="A18:A19"/>
    <mergeCell ref="B14:B15"/>
    <mergeCell ref="B16:B17"/>
    <mergeCell ref="B18:B19"/>
    <mergeCell ref="H14:H15"/>
    <mergeCell ref="H4:H5"/>
    <mergeCell ref="J4:J5"/>
    <mergeCell ref="K4:K5"/>
    <mergeCell ref="K6:K7"/>
    <mergeCell ref="K8:K9"/>
    <mergeCell ref="K50:K51"/>
    <mergeCell ref="K20:K21"/>
    <mergeCell ref="K26:K27"/>
    <mergeCell ref="K28:K29"/>
    <mergeCell ref="K30:K31"/>
    <mergeCell ref="K32:K33"/>
    <mergeCell ref="K34:K35"/>
    <mergeCell ref="K36:K37"/>
    <mergeCell ref="K38:K39"/>
    <mergeCell ref="K42:K43"/>
    <mergeCell ref="K12:K13"/>
    <mergeCell ref="K14:K15"/>
    <mergeCell ref="K16:K17"/>
    <mergeCell ref="K18:K19"/>
    <mergeCell ref="J14:J15"/>
    <mergeCell ref="H106:H107"/>
    <mergeCell ref="J106:J107"/>
    <mergeCell ref="H68:H69"/>
    <mergeCell ref="J68:J69"/>
    <mergeCell ref="H70:H71"/>
    <mergeCell ref="J70:J71"/>
    <mergeCell ref="H72:H73"/>
    <mergeCell ref="J72:J73"/>
    <mergeCell ref="H74:H75"/>
    <mergeCell ref="J74:J75"/>
    <mergeCell ref="H76:H77"/>
    <mergeCell ref="J76:J77"/>
    <mergeCell ref="I74:I75"/>
    <mergeCell ref="I76:I77"/>
    <mergeCell ref="I106:I107"/>
    <mergeCell ref="J78:J79"/>
    <mergeCell ref="J88:J89"/>
    <mergeCell ref="I68:I69"/>
    <mergeCell ref="I70:I71"/>
    <mergeCell ref="I72:I73"/>
    <mergeCell ref="I78:I79"/>
    <mergeCell ref="I80:I81"/>
    <mergeCell ref="I82:I83"/>
    <mergeCell ref="I84:I85"/>
    <mergeCell ref="H58:H59"/>
    <mergeCell ref="J56:J57"/>
    <mergeCell ref="J58:J59"/>
    <mergeCell ref="H60:H61"/>
    <mergeCell ref="J60:J61"/>
    <mergeCell ref="H66:H67"/>
    <mergeCell ref="J66:J67"/>
    <mergeCell ref="J64:J65"/>
    <mergeCell ref="I58:I59"/>
    <mergeCell ref="I60:I61"/>
    <mergeCell ref="I66:I67"/>
    <mergeCell ref="I62:I63"/>
    <mergeCell ref="I64:I65"/>
    <mergeCell ref="H48:H49"/>
    <mergeCell ref="J48:J49"/>
    <mergeCell ref="H50:H51"/>
    <mergeCell ref="J50:J51"/>
    <mergeCell ref="I50:I51"/>
    <mergeCell ref="H54:H55"/>
    <mergeCell ref="J54:J55"/>
    <mergeCell ref="I54:I55"/>
    <mergeCell ref="I56:I57"/>
    <mergeCell ref="J18:J19"/>
    <mergeCell ref="H20:H21"/>
    <mergeCell ref="J20:J21"/>
    <mergeCell ref="H26:H27"/>
    <mergeCell ref="J26:J27"/>
    <mergeCell ref="I26:I27"/>
    <mergeCell ref="I28:I29"/>
    <mergeCell ref="B78:B79"/>
    <mergeCell ref="A110:A111"/>
    <mergeCell ref="B110:B111"/>
    <mergeCell ref="B60:B61"/>
    <mergeCell ref="A54:A55"/>
    <mergeCell ref="B54:B55"/>
    <mergeCell ref="A56:A57"/>
    <mergeCell ref="B56:B57"/>
    <mergeCell ref="A50:A51"/>
    <mergeCell ref="B50:B51"/>
    <mergeCell ref="A52:A53"/>
    <mergeCell ref="B52:B53"/>
    <mergeCell ref="A46:A47"/>
    <mergeCell ref="B46:B47"/>
    <mergeCell ref="A48:A49"/>
    <mergeCell ref="I46:I47"/>
    <mergeCell ref="H56:H57"/>
    <mergeCell ref="J6:J7"/>
    <mergeCell ref="H6:H7"/>
    <mergeCell ref="H8:H9"/>
    <mergeCell ref="J8:J9"/>
    <mergeCell ref="H12:H13"/>
    <mergeCell ref="J12:J13"/>
    <mergeCell ref="H16:H17"/>
    <mergeCell ref="A106:A107"/>
    <mergeCell ref="B106:B107"/>
    <mergeCell ref="A74:A75"/>
    <mergeCell ref="B74:B75"/>
    <mergeCell ref="A76:A77"/>
    <mergeCell ref="B76:B77"/>
    <mergeCell ref="A70:A71"/>
    <mergeCell ref="B70:B71"/>
    <mergeCell ref="A72:A73"/>
    <mergeCell ref="B72:B73"/>
    <mergeCell ref="A66:A67"/>
    <mergeCell ref="B66:B67"/>
    <mergeCell ref="A68:A69"/>
    <mergeCell ref="B68:B69"/>
    <mergeCell ref="A58:A59"/>
    <mergeCell ref="B58:B59"/>
    <mergeCell ref="A60:A61"/>
    <mergeCell ref="I34:I35"/>
    <mergeCell ref="C32:C33"/>
    <mergeCell ref="B48:B49"/>
    <mergeCell ref="A42:A43"/>
    <mergeCell ref="B42:B43"/>
    <mergeCell ref="A44:A45"/>
    <mergeCell ref="B44:B45"/>
    <mergeCell ref="A36:A37"/>
    <mergeCell ref="B36:B37"/>
    <mergeCell ref="A38:A39"/>
    <mergeCell ref="B38:B39"/>
    <mergeCell ref="H46:H47"/>
    <mergeCell ref="I36:I37"/>
    <mergeCell ref="I38:I39"/>
    <mergeCell ref="I42:I43"/>
    <mergeCell ref="I44:I45"/>
    <mergeCell ref="I48:I49"/>
    <mergeCell ref="C46:C47"/>
    <mergeCell ref="C44:C45"/>
    <mergeCell ref="C42:C43"/>
    <mergeCell ref="C38:C39"/>
    <mergeCell ref="C36:C37"/>
    <mergeCell ref="C34:C35"/>
    <mergeCell ref="C48:C49"/>
    <mergeCell ref="B26:B27"/>
    <mergeCell ref="A28:A29"/>
    <mergeCell ref="B28:B29"/>
    <mergeCell ref="A30:A31"/>
    <mergeCell ref="B30:B31"/>
    <mergeCell ref="H28:H29"/>
    <mergeCell ref="J28:J29"/>
    <mergeCell ref="I30:I31"/>
    <mergeCell ref="I32:I33"/>
    <mergeCell ref="D28:D29"/>
    <mergeCell ref="D30:D31"/>
    <mergeCell ref="D32:D33"/>
    <mergeCell ref="H110:H111"/>
    <mergeCell ref="J110:J111"/>
    <mergeCell ref="H36:H37"/>
    <mergeCell ref="J36:J37"/>
    <mergeCell ref="H38:H39"/>
    <mergeCell ref="J38:J39"/>
    <mergeCell ref="A4:A5"/>
    <mergeCell ref="B4:B5"/>
    <mergeCell ref="B6:B7"/>
    <mergeCell ref="B8:B9"/>
    <mergeCell ref="B12:B13"/>
    <mergeCell ref="A32:A33"/>
    <mergeCell ref="B32:B33"/>
    <mergeCell ref="A34:A35"/>
    <mergeCell ref="B34:B35"/>
    <mergeCell ref="H30:H31"/>
    <mergeCell ref="J30:J31"/>
    <mergeCell ref="H32:H33"/>
    <mergeCell ref="J32:J33"/>
    <mergeCell ref="H34:H35"/>
    <mergeCell ref="J34:J35"/>
    <mergeCell ref="A20:A21"/>
    <mergeCell ref="B20:B21"/>
    <mergeCell ref="A26:A27"/>
    <mergeCell ref="A24:A25"/>
    <mergeCell ref="B24:B25"/>
    <mergeCell ref="C24:C25"/>
    <mergeCell ref="D24:D25"/>
    <mergeCell ref="H24:H25"/>
    <mergeCell ref="I24:I25"/>
    <mergeCell ref="J24:J25"/>
    <mergeCell ref="K24:K25"/>
    <mergeCell ref="A10:A11"/>
    <mergeCell ref="B10:B11"/>
    <mergeCell ref="C10:C11"/>
    <mergeCell ref="D10:D11"/>
    <mergeCell ref="H10:H11"/>
    <mergeCell ref="I10:I11"/>
    <mergeCell ref="J10:J11"/>
    <mergeCell ref="K10:K11"/>
    <mergeCell ref="A22:A23"/>
    <mergeCell ref="B22:B23"/>
    <mergeCell ref="C22:C23"/>
    <mergeCell ref="D22:D23"/>
    <mergeCell ref="H22:H23"/>
    <mergeCell ref="I22:I23"/>
    <mergeCell ref="J22:J23"/>
    <mergeCell ref="K22:K23"/>
  </mergeCells>
  <pageMargins left="0.511811024" right="0.511811024" top="0.78740157499999996" bottom="0.78740157499999996" header="0.31496062000000002" footer="0.31496062000000002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152FB-4334-4408-9915-FAC541C5D5B9}">
  <sheetPr>
    <pageSetUpPr fitToPage="1"/>
  </sheetPr>
  <dimension ref="A1:L97"/>
  <sheetViews>
    <sheetView topLeftCell="A71" zoomScale="90" zoomScaleNormal="90" workbookViewId="0">
      <selection activeCell="A70" sqref="A1:XFD1048576"/>
    </sheetView>
  </sheetViews>
  <sheetFormatPr defaultRowHeight="15" x14ac:dyDescent="0.25"/>
  <cols>
    <col min="1" max="1" width="4" customWidth="1"/>
    <col min="2" max="2" width="74.42578125" bestFit="1" customWidth="1"/>
    <col min="3" max="3" width="13" customWidth="1"/>
    <col min="4" max="4" width="13.140625" bestFit="1" customWidth="1"/>
    <col min="5" max="5" width="31.140625" bestFit="1" customWidth="1"/>
    <col min="6" max="6" width="29.140625" bestFit="1" customWidth="1"/>
    <col min="7" max="7" width="28.140625" bestFit="1" customWidth="1"/>
    <col min="8" max="8" width="14.42578125" customWidth="1"/>
    <col min="9" max="9" width="18.5703125" customWidth="1"/>
    <col min="10" max="10" width="14.42578125" customWidth="1"/>
    <col min="11" max="11" width="18.7109375" customWidth="1"/>
  </cols>
  <sheetData>
    <row r="1" spans="1:11" x14ac:dyDescent="0.25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1"/>
    </row>
    <row r="2" spans="1:11" ht="15.75" thickBot="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4"/>
    </row>
    <row r="3" spans="1:11" ht="72.75" customHeight="1" thickBot="1" x14ac:dyDescent="0.3">
      <c r="A3" s="1"/>
      <c r="B3" s="20" t="s">
        <v>2</v>
      </c>
      <c r="C3" s="91" t="s">
        <v>3</v>
      </c>
      <c r="D3" s="77"/>
      <c r="E3" s="65" t="s">
        <v>5</v>
      </c>
      <c r="F3" s="66"/>
      <c r="G3" s="66"/>
      <c r="H3" s="8" t="s">
        <v>6</v>
      </c>
      <c r="I3" s="12" t="s">
        <v>7</v>
      </c>
      <c r="J3" s="13" t="s">
        <v>8</v>
      </c>
      <c r="K3" s="9" t="s">
        <v>9</v>
      </c>
    </row>
    <row r="4" spans="1:11" x14ac:dyDescent="0.25">
      <c r="A4" s="40">
        <v>1</v>
      </c>
      <c r="B4" s="52" t="s">
        <v>239</v>
      </c>
      <c r="C4" s="40">
        <v>15</v>
      </c>
      <c r="D4" s="40" t="s">
        <v>10</v>
      </c>
      <c r="E4" s="15" t="s">
        <v>240</v>
      </c>
      <c r="F4" s="16" t="s">
        <v>241</v>
      </c>
      <c r="G4" s="17" t="s">
        <v>242</v>
      </c>
      <c r="H4" s="44">
        <f>AVERAGE(E5:G5)</f>
        <v>14.700000000000001</v>
      </c>
      <c r="I4" s="46">
        <f>C4*H4</f>
        <v>220.50000000000003</v>
      </c>
      <c r="J4" s="48">
        <f>MEDIAN(E5:G5)</f>
        <v>14.86</v>
      </c>
      <c r="K4" s="50">
        <f>C4*J4</f>
        <v>222.89999999999998</v>
      </c>
    </row>
    <row r="5" spans="1:11" ht="20.25" customHeight="1" thickBot="1" x14ac:dyDescent="0.3">
      <c r="A5" s="41"/>
      <c r="B5" s="53"/>
      <c r="C5" s="41"/>
      <c r="D5" s="41"/>
      <c r="E5" s="2">
        <v>14.24</v>
      </c>
      <c r="F5" s="3">
        <v>14.86</v>
      </c>
      <c r="G5" s="10">
        <v>15</v>
      </c>
      <c r="H5" s="45"/>
      <c r="I5" s="47"/>
      <c r="J5" s="49"/>
      <c r="K5" s="51"/>
    </row>
    <row r="6" spans="1:11" ht="15" hidden="1" customHeight="1" x14ac:dyDescent="0.3">
      <c r="A6" s="40">
        <v>2</v>
      </c>
      <c r="B6" s="42" t="s">
        <v>199</v>
      </c>
      <c r="C6" s="40">
        <v>2</v>
      </c>
      <c r="D6" s="40" t="s">
        <v>10</v>
      </c>
      <c r="E6" s="18"/>
      <c r="F6" s="16"/>
      <c r="G6" s="19"/>
      <c r="H6" s="44" t="e">
        <f t="shared" ref="H6" si="0">AVERAGE(E7:G7)</f>
        <v>#DIV/0!</v>
      </c>
      <c r="I6" s="46" t="e">
        <f t="shared" ref="I6" si="1">C6*H6</f>
        <v>#DIV/0!</v>
      </c>
      <c r="J6" s="48" t="e">
        <f t="shared" ref="J6" si="2">MEDIAN(E7:G7)</f>
        <v>#NUM!</v>
      </c>
      <c r="K6" s="50" t="e">
        <f t="shared" ref="K6" si="3">C6*J6</f>
        <v>#NUM!</v>
      </c>
    </row>
    <row r="7" spans="1:11" ht="15.75" hidden="1" customHeight="1" thickBot="1" x14ac:dyDescent="0.3">
      <c r="A7" s="41"/>
      <c r="B7" s="43"/>
      <c r="C7" s="41"/>
      <c r="D7" s="41"/>
      <c r="E7" s="4"/>
      <c r="F7" s="5"/>
      <c r="G7" s="6"/>
      <c r="H7" s="45"/>
      <c r="I7" s="47"/>
      <c r="J7" s="49"/>
      <c r="K7" s="51"/>
    </row>
    <row r="8" spans="1:11" x14ac:dyDescent="0.25">
      <c r="A8" s="40">
        <v>3</v>
      </c>
      <c r="B8" s="42" t="s">
        <v>312</v>
      </c>
      <c r="C8" s="40">
        <v>5</v>
      </c>
      <c r="D8" s="40" t="s">
        <v>10</v>
      </c>
      <c r="E8" s="18" t="s">
        <v>39</v>
      </c>
      <c r="F8" s="18" t="s">
        <v>58</v>
      </c>
      <c r="G8" s="19" t="s">
        <v>67</v>
      </c>
      <c r="H8" s="44">
        <f t="shared" ref="H8" si="4">AVERAGE(E9:G9)</f>
        <v>82.96</v>
      </c>
      <c r="I8" s="46">
        <f t="shared" ref="I8" si="5">C8*H8</f>
        <v>414.79999999999995</v>
      </c>
      <c r="J8" s="48">
        <f t="shared" ref="J8" si="6">MEDIAN(E9:G9)</f>
        <v>81.99</v>
      </c>
      <c r="K8" s="50">
        <f t="shared" ref="K8" si="7">C8*J8</f>
        <v>409.95</v>
      </c>
    </row>
    <row r="9" spans="1:11" ht="15.75" thickBot="1" x14ac:dyDescent="0.3">
      <c r="A9" s="41"/>
      <c r="B9" s="43"/>
      <c r="C9" s="41"/>
      <c r="D9" s="41"/>
      <c r="E9" s="4">
        <v>81.89</v>
      </c>
      <c r="F9" s="5">
        <v>81.99</v>
      </c>
      <c r="G9" s="6">
        <v>85</v>
      </c>
      <c r="H9" s="45"/>
      <c r="I9" s="47"/>
      <c r="J9" s="49"/>
      <c r="K9" s="51"/>
    </row>
    <row r="10" spans="1:11" x14ac:dyDescent="0.25">
      <c r="A10" s="40">
        <v>4</v>
      </c>
      <c r="B10" s="42" t="s">
        <v>200</v>
      </c>
      <c r="C10" s="40">
        <v>10</v>
      </c>
      <c r="D10" s="40" t="s">
        <v>10</v>
      </c>
      <c r="E10" s="18" t="s">
        <v>243</v>
      </c>
      <c r="F10" s="16" t="s">
        <v>244</v>
      </c>
      <c r="G10" s="19" t="s">
        <v>245</v>
      </c>
      <c r="H10" s="44">
        <f t="shared" ref="H10" si="8">AVERAGE(E11:G11)</f>
        <v>19.516666666666666</v>
      </c>
      <c r="I10" s="46">
        <f t="shared" ref="I10" si="9">C10*H10</f>
        <v>195.16666666666666</v>
      </c>
      <c r="J10" s="48">
        <f t="shared" ref="J10" si="10">MEDIAN(E11:G11)</f>
        <v>19.79</v>
      </c>
      <c r="K10" s="50">
        <f t="shared" ref="K10" si="11">C10*J10</f>
        <v>197.89999999999998</v>
      </c>
    </row>
    <row r="11" spans="1:11" ht="15.75" thickBot="1" x14ac:dyDescent="0.3">
      <c r="A11" s="41"/>
      <c r="B11" s="43"/>
      <c r="C11" s="41"/>
      <c r="D11" s="41"/>
      <c r="E11" s="4">
        <v>18.86</v>
      </c>
      <c r="F11" s="5">
        <v>19.79</v>
      </c>
      <c r="G11" s="6">
        <v>19.899999999999999</v>
      </c>
      <c r="H11" s="45"/>
      <c r="I11" s="47"/>
      <c r="J11" s="49"/>
      <c r="K11" s="51"/>
    </row>
    <row r="12" spans="1:11" ht="15" customHeight="1" x14ac:dyDescent="0.25">
      <c r="A12" s="89">
        <v>5</v>
      </c>
      <c r="B12" s="42" t="s">
        <v>201</v>
      </c>
      <c r="C12" s="40">
        <v>10</v>
      </c>
      <c r="D12" s="40" t="s">
        <v>10</v>
      </c>
      <c r="E12" s="18" t="s">
        <v>246</v>
      </c>
      <c r="F12" s="16" t="s">
        <v>247</v>
      </c>
      <c r="G12" s="19" t="s">
        <v>248</v>
      </c>
      <c r="H12" s="44">
        <f t="shared" ref="H12" si="12">AVERAGE(E13:G13)</f>
        <v>12.176666666666668</v>
      </c>
      <c r="I12" s="46">
        <f t="shared" ref="I12" si="13">C12*H12</f>
        <v>121.76666666666668</v>
      </c>
      <c r="J12" s="48">
        <f t="shared" ref="J12" si="14">MEDIAN(E13:G13)</f>
        <v>12.63</v>
      </c>
      <c r="K12" s="50">
        <f t="shared" ref="K12" si="15">C12*J12</f>
        <v>126.30000000000001</v>
      </c>
    </row>
    <row r="13" spans="1:11" ht="15.75" customHeight="1" thickBot="1" x14ac:dyDescent="0.3">
      <c r="A13" s="90"/>
      <c r="B13" s="43"/>
      <c r="C13" s="41"/>
      <c r="D13" s="41"/>
      <c r="E13" s="4">
        <v>10</v>
      </c>
      <c r="F13" s="5">
        <v>12.63</v>
      </c>
      <c r="G13" s="6">
        <v>13.9</v>
      </c>
      <c r="H13" s="45"/>
      <c r="I13" s="47"/>
      <c r="J13" s="49"/>
      <c r="K13" s="51"/>
    </row>
    <row r="14" spans="1:11" ht="15" customHeight="1" x14ac:dyDescent="0.25">
      <c r="A14" s="40">
        <v>6</v>
      </c>
      <c r="B14" s="54" t="s">
        <v>202</v>
      </c>
      <c r="C14" s="40">
        <v>5</v>
      </c>
      <c r="D14" s="40" t="s">
        <v>203</v>
      </c>
      <c r="E14" s="18" t="s">
        <v>167</v>
      </c>
      <c r="F14" s="16" t="s">
        <v>56</v>
      </c>
      <c r="G14" s="19" t="s">
        <v>62</v>
      </c>
      <c r="H14" s="44">
        <f t="shared" ref="H14" si="16">AVERAGE(E15:G15)</f>
        <v>42.746666666666663</v>
      </c>
      <c r="I14" s="46">
        <f t="shared" ref="I14" si="17">C14*H14</f>
        <v>213.73333333333332</v>
      </c>
      <c r="J14" s="48">
        <f t="shared" ref="J14" si="18">MEDIAN(E15:G15)</f>
        <v>42.8</v>
      </c>
      <c r="K14" s="50">
        <f t="shared" ref="K14" si="19">C14*J14</f>
        <v>214</v>
      </c>
    </row>
    <row r="15" spans="1:11" ht="15.75" customHeight="1" thickBot="1" x14ac:dyDescent="0.3">
      <c r="A15" s="41"/>
      <c r="B15" s="55"/>
      <c r="C15" s="41"/>
      <c r="D15" s="41"/>
      <c r="E15" s="4">
        <v>39.9</v>
      </c>
      <c r="F15" s="5">
        <v>42.8</v>
      </c>
      <c r="G15" s="6">
        <v>45.54</v>
      </c>
      <c r="H15" s="45"/>
      <c r="I15" s="47"/>
      <c r="J15" s="49"/>
      <c r="K15" s="51"/>
    </row>
    <row r="16" spans="1:11" ht="15" customHeight="1" x14ac:dyDescent="0.25">
      <c r="A16" s="40">
        <v>7</v>
      </c>
      <c r="B16" s="54" t="s">
        <v>204</v>
      </c>
      <c r="C16" s="40">
        <v>5</v>
      </c>
      <c r="D16" s="40" t="s">
        <v>203</v>
      </c>
      <c r="E16" s="16" t="s">
        <v>249</v>
      </c>
      <c r="F16" s="16" t="s">
        <v>163</v>
      </c>
      <c r="G16" s="19" t="s">
        <v>160</v>
      </c>
      <c r="H16" s="44">
        <f t="shared" ref="H16" si="20">AVERAGE(E17:G17)</f>
        <v>52.573333333333331</v>
      </c>
      <c r="I16" s="46">
        <f t="shared" ref="I16" si="21">C16*H16</f>
        <v>262.86666666666667</v>
      </c>
      <c r="J16" s="48">
        <f t="shared" ref="J16" si="22">MEDIAN(E17:G17)</f>
        <v>50.09</v>
      </c>
      <c r="K16" s="50">
        <f t="shared" ref="K16" si="23">C16*J16</f>
        <v>250.45000000000002</v>
      </c>
    </row>
    <row r="17" spans="1:11" ht="15.75" customHeight="1" thickBot="1" x14ac:dyDescent="0.3">
      <c r="A17" s="41"/>
      <c r="B17" s="55"/>
      <c r="C17" s="41"/>
      <c r="D17" s="41"/>
      <c r="E17" s="4">
        <v>50.08</v>
      </c>
      <c r="F17" s="5">
        <v>50.09</v>
      </c>
      <c r="G17" s="6">
        <v>57.55</v>
      </c>
      <c r="H17" s="45"/>
      <c r="I17" s="47"/>
      <c r="J17" s="49"/>
      <c r="K17" s="51"/>
    </row>
    <row r="18" spans="1:11" ht="15" customHeight="1" x14ac:dyDescent="0.25">
      <c r="A18" s="40">
        <v>8</v>
      </c>
      <c r="B18" s="42" t="s">
        <v>205</v>
      </c>
      <c r="C18" s="40">
        <v>8</v>
      </c>
      <c r="D18" s="40" t="s">
        <v>203</v>
      </c>
      <c r="E18" s="18" t="s">
        <v>250</v>
      </c>
      <c r="F18" s="16" t="s">
        <v>167</v>
      </c>
      <c r="G18" s="16" t="s">
        <v>128</v>
      </c>
      <c r="H18" s="44">
        <f t="shared" ref="H18" si="24">AVERAGE(E19:G19)</f>
        <v>26.64</v>
      </c>
      <c r="I18" s="46">
        <f t="shared" ref="I18" si="25">C18*H18</f>
        <v>213.12</v>
      </c>
      <c r="J18" s="48">
        <f t="shared" ref="J18" si="26">MEDIAN(E19:G19)</f>
        <v>26.3</v>
      </c>
      <c r="K18" s="50">
        <f t="shared" ref="K18" si="27">C18*J18</f>
        <v>210.4</v>
      </c>
    </row>
    <row r="19" spans="1:11" ht="15.75" customHeight="1" thickBot="1" x14ac:dyDescent="0.3">
      <c r="A19" s="41"/>
      <c r="B19" s="43"/>
      <c r="C19" s="41"/>
      <c r="D19" s="41"/>
      <c r="E19" s="4">
        <v>26.06</v>
      </c>
      <c r="F19" s="5">
        <v>26.3</v>
      </c>
      <c r="G19" s="5">
        <v>27.56</v>
      </c>
      <c r="H19" s="45"/>
      <c r="I19" s="47"/>
      <c r="J19" s="49"/>
      <c r="K19" s="51"/>
    </row>
    <row r="20" spans="1:11" ht="15" customHeight="1" x14ac:dyDescent="0.25">
      <c r="A20" s="40">
        <v>9</v>
      </c>
      <c r="B20" s="42" t="s">
        <v>206</v>
      </c>
      <c r="C20" s="71">
        <v>8</v>
      </c>
      <c r="D20" s="71" t="s">
        <v>203</v>
      </c>
      <c r="E20" s="18" t="s">
        <v>59</v>
      </c>
      <c r="F20" s="16" t="s">
        <v>167</v>
      </c>
      <c r="G20" s="21" t="s">
        <v>38</v>
      </c>
      <c r="H20" s="44">
        <f t="shared" ref="H20" si="28">AVERAGE(E21:G21)</f>
        <v>28.88</v>
      </c>
      <c r="I20" s="46">
        <f t="shared" ref="I20" si="29">C20*H20</f>
        <v>231.04</v>
      </c>
      <c r="J20" s="48">
        <f t="shared" ref="J20" si="30">MEDIAN(E21:G21)</f>
        <v>30.5</v>
      </c>
      <c r="K20" s="50">
        <f t="shared" ref="K20" si="31">C20*J20</f>
        <v>244</v>
      </c>
    </row>
    <row r="21" spans="1:11" ht="15.75" customHeight="1" thickBot="1" x14ac:dyDescent="0.3">
      <c r="A21" s="41"/>
      <c r="B21" s="43"/>
      <c r="C21" s="72"/>
      <c r="D21" s="72"/>
      <c r="E21" s="4">
        <v>24.64</v>
      </c>
      <c r="F21" s="5">
        <v>30.5</v>
      </c>
      <c r="G21" s="6">
        <v>31.5</v>
      </c>
      <c r="H21" s="45"/>
      <c r="I21" s="47"/>
      <c r="J21" s="49"/>
      <c r="K21" s="51"/>
    </row>
    <row r="22" spans="1:11" x14ac:dyDescent="0.25">
      <c r="A22" s="40">
        <v>10</v>
      </c>
      <c r="B22" s="42" t="s">
        <v>207</v>
      </c>
      <c r="C22" s="40">
        <v>2</v>
      </c>
      <c r="D22" s="40" t="s">
        <v>203</v>
      </c>
      <c r="E22" s="18" t="s">
        <v>38</v>
      </c>
      <c r="F22" s="16" t="s">
        <v>313</v>
      </c>
      <c r="G22" s="22"/>
      <c r="H22" s="44">
        <f t="shared" ref="H22" si="32">AVERAGE(E23:G23)</f>
        <v>330.5</v>
      </c>
      <c r="I22" s="46">
        <f t="shared" ref="I22" si="33">C22*H22</f>
        <v>661</v>
      </c>
      <c r="J22" s="48">
        <f t="shared" ref="J22" si="34">MEDIAN(E23:G23)</f>
        <v>330.5</v>
      </c>
      <c r="K22" s="50">
        <f t="shared" ref="K22" si="35">C22*J22</f>
        <v>661</v>
      </c>
    </row>
    <row r="23" spans="1:11" ht="15.75" thickBot="1" x14ac:dyDescent="0.3">
      <c r="A23" s="41"/>
      <c r="B23" s="43"/>
      <c r="C23" s="41"/>
      <c r="D23" s="41"/>
      <c r="E23" s="4">
        <v>321</v>
      </c>
      <c r="F23" s="5">
        <v>340</v>
      </c>
      <c r="G23" s="29"/>
      <c r="H23" s="45"/>
      <c r="I23" s="47"/>
      <c r="J23" s="49"/>
      <c r="K23" s="51"/>
    </row>
    <row r="24" spans="1:11" x14ac:dyDescent="0.25">
      <c r="A24" s="40">
        <v>11</v>
      </c>
      <c r="B24" s="42" t="s">
        <v>208</v>
      </c>
      <c r="C24" s="40">
        <v>2</v>
      </c>
      <c r="D24" s="40" t="s">
        <v>203</v>
      </c>
      <c r="E24" s="18" t="s">
        <v>251</v>
      </c>
      <c r="F24" s="16" t="s">
        <v>252</v>
      </c>
      <c r="G24" s="21" t="s">
        <v>167</v>
      </c>
      <c r="H24" s="44">
        <f t="shared" ref="H24" si="36">AVERAGE(E25:G25)</f>
        <v>127.49000000000001</v>
      </c>
      <c r="I24" s="46">
        <f t="shared" ref="I24" si="37">C24*H24</f>
        <v>254.98000000000002</v>
      </c>
      <c r="J24" s="48">
        <f t="shared" ref="J24" si="38">MEDIAN(E25:G25)</f>
        <v>131.38999999999999</v>
      </c>
      <c r="K24" s="50">
        <f t="shared" ref="K24" si="39">C24*J24</f>
        <v>262.77999999999997</v>
      </c>
    </row>
    <row r="25" spans="1:11" ht="15.75" thickBot="1" x14ac:dyDescent="0.3">
      <c r="A25" s="41"/>
      <c r="B25" s="43"/>
      <c r="C25" s="41"/>
      <c r="D25" s="41"/>
      <c r="E25" s="4">
        <v>115.11</v>
      </c>
      <c r="F25" s="5">
        <v>131.38999999999999</v>
      </c>
      <c r="G25" s="6">
        <v>135.97</v>
      </c>
      <c r="H25" s="45"/>
      <c r="I25" s="47"/>
      <c r="J25" s="49"/>
      <c r="K25" s="51"/>
    </row>
    <row r="26" spans="1:11" x14ac:dyDescent="0.25">
      <c r="A26" s="40">
        <v>12</v>
      </c>
      <c r="B26" s="42" t="s">
        <v>209</v>
      </c>
      <c r="C26" s="40">
        <v>5</v>
      </c>
      <c r="D26" s="40" t="s">
        <v>10</v>
      </c>
      <c r="E26" s="18" t="s">
        <v>253</v>
      </c>
      <c r="F26" s="16" t="s">
        <v>254</v>
      </c>
      <c r="G26" s="21" t="s">
        <v>39</v>
      </c>
      <c r="H26" s="44">
        <f t="shared" ref="H26" si="40">AVERAGE(E27:G27)</f>
        <v>19.009999999999998</v>
      </c>
      <c r="I26" s="46">
        <f t="shared" ref="I26" si="41">C26*H26</f>
        <v>95.049999999999983</v>
      </c>
      <c r="J26" s="48">
        <f t="shared" ref="J26" si="42">MEDIAN(E27:G27)</f>
        <v>18.91</v>
      </c>
      <c r="K26" s="50">
        <f t="shared" ref="K26" si="43">C26*J26</f>
        <v>94.55</v>
      </c>
    </row>
    <row r="27" spans="1:11" ht="15.75" thickBot="1" x14ac:dyDescent="0.3">
      <c r="A27" s="41"/>
      <c r="B27" s="43"/>
      <c r="C27" s="41"/>
      <c r="D27" s="41"/>
      <c r="E27" s="4">
        <v>18.329999999999998</v>
      </c>
      <c r="F27" s="5">
        <v>18.91</v>
      </c>
      <c r="G27" s="11">
        <v>19.79</v>
      </c>
      <c r="H27" s="45"/>
      <c r="I27" s="47"/>
      <c r="J27" s="49"/>
      <c r="K27" s="51"/>
    </row>
    <row r="28" spans="1:11" x14ac:dyDescent="0.25">
      <c r="A28" s="40">
        <v>13</v>
      </c>
      <c r="B28" s="54" t="s">
        <v>210</v>
      </c>
      <c r="C28" s="40">
        <v>5</v>
      </c>
      <c r="D28" s="40" t="s">
        <v>10</v>
      </c>
      <c r="E28" s="18" t="s">
        <v>37</v>
      </c>
      <c r="F28" s="16" t="s">
        <v>255</v>
      </c>
      <c r="G28" s="21" t="s">
        <v>160</v>
      </c>
      <c r="H28" s="44">
        <f t="shared" ref="H28" si="44">AVERAGE(E29:G29)</f>
        <v>8.3733333333333331</v>
      </c>
      <c r="I28" s="46">
        <f t="shared" ref="I28" si="45">C28*H28</f>
        <v>41.866666666666667</v>
      </c>
      <c r="J28" s="48">
        <f t="shared" ref="J28" si="46">MEDIAN(E29:G29)</f>
        <v>8.5</v>
      </c>
      <c r="K28" s="50">
        <f t="shared" ref="K28" si="47">C28*J28</f>
        <v>42.5</v>
      </c>
    </row>
    <row r="29" spans="1:11" ht="15.75" thickBot="1" x14ac:dyDescent="0.3">
      <c r="A29" s="41"/>
      <c r="B29" s="55"/>
      <c r="C29" s="41"/>
      <c r="D29" s="41"/>
      <c r="E29" s="4">
        <v>8</v>
      </c>
      <c r="F29" s="5">
        <v>8.5</v>
      </c>
      <c r="G29" s="11">
        <v>8.6199999999999992</v>
      </c>
      <c r="H29" s="45"/>
      <c r="I29" s="47"/>
      <c r="J29" s="49"/>
      <c r="K29" s="51"/>
    </row>
    <row r="30" spans="1:11" x14ac:dyDescent="0.25">
      <c r="A30" s="40">
        <v>14</v>
      </c>
      <c r="B30" s="42" t="s">
        <v>211</v>
      </c>
      <c r="C30" s="40">
        <v>2</v>
      </c>
      <c r="D30" s="40" t="s">
        <v>10</v>
      </c>
      <c r="E30" s="16" t="s">
        <v>37</v>
      </c>
      <c r="F30" s="16" t="s">
        <v>256</v>
      </c>
      <c r="G30" s="21" t="s">
        <v>250</v>
      </c>
      <c r="H30" s="44">
        <f t="shared" ref="H30" si="48">AVERAGE(E31:G31)</f>
        <v>52.116666666666667</v>
      </c>
      <c r="I30" s="46">
        <f t="shared" ref="I30" si="49">C30*H30</f>
        <v>104.23333333333333</v>
      </c>
      <c r="J30" s="48">
        <f t="shared" ref="J30" si="50">MEDIAN(E31:G31)</f>
        <v>50.38</v>
      </c>
      <c r="K30" s="50">
        <f t="shared" ref="K30" si="51">C30*J30</f>
        <v>100.76</v>
      </c>
    </row>
    <row r="31" spans="1:11" ht="15.75" thickBot="1" x14ac:dyDescent="0.3">
      <c r="A31" s="41"/>
      <c r="B31" s="43"/>
      <c r="C31" s="41"/>
      <c r="D31" s="41"/>
      <c r="E31" s="4">
        <v>50.28</v>
      </c>
      <c r="F31" s="5">
        <v>50.38</v>
      </c>
      <c r="G31" s="11">
        <v>55.69</v>
      </c>
      <c r="H31" s="45"/>
      <c r="I31" s="47"/>
      <c r="J31" s="49"/>
      <c r="K31" s="51"/>
    </row>
    <row r="32" spans="1:11" x14ac:dyDescent="0.25">
      <c r="A32" s="40">
        <v>15</v>
      </c>
      <c r="B32" s="42" t="s">
        <v>212</v>
      </c>
      <c r="C32" s="40">
        <v>2</v>
      </c>
      <c r="D32" s="40" t="s">
        <v>10</v>
      </c>
      <c r="E32" s="18" t="s">
        <v>257</v>
      </c>
      <c r="F32" s="16" t="s">
        <v>52</v>
      </c>
      <c r="G32" s="21" t="s">
        <v>85</v>
      </c>
      <c r="H32" s="44">
        <f t="shared" ref="H32" si="52">AVERAGE(E33:G33)</f>
        <v>39.699999999999996</v>
      </c>
      <c r="I32" s="46">
        <f t="shared" ref="I32" si="53">C32*H32</f>
        <v>79.399999999999991</v>
      </c>
      <c r="J32" s="48">
        <f t="shared" ref="J32" si="54">MEDIAN(E33:G33)</f>
        <v>39.9</v>
      </c>
      <c r="K32" s="50">
        <f t="shared" ref="K32" si="55">C32*J32</f>
        <v>79.8</v>
      </c>
    </row>
    <row r="33" spans="1:12" ht="15.75" thickBot="1" x14ac:dyDescent="0.3">
      <c r="A33" s="41"/>
      <c r="B33" s="43"/>
      <c r="C33" s="41"/>
      <c r="D33" s="41"/>
      <c r="E33" s="4">
        <v>39.299999999999997</v>
      </c>
      <c r="F33" s="5">
        <v>39.9</v>
      </c>
      <c r="G33" s="11">
        <v>39.9</v>
      </c>
      <c r="H33" s="45"/>
      <c r="I33" s="47"/>
      <c r="J33" s="49"/>
      <c r="K33" s="51"/>
    </row>
    <row r="34" spans="1:12" x14ac:dyDescent="0.25">
      <c r="A34" s="40">
        <v>16</v>
      </c>
      <c r="B34" s="83" t="s">
        <v>213</v>
      </c>
      <c r="C34" s="85">
        <v>2</v>
      </c>
      <c r="D34" s="85" t="s">
        <v>10</v>
      </c>
      <c r="E34" s="25"/>
      <c r="F34" s="26"/>
      <c r="G34" s="22"/>
      <c r="H34" s="87"/>
      <c r="I34" s="81"/>
      <c r="J34" s="87"/>
      <c r="K34" s="81"/>
      <c r="L34" t="s">
        <v>258</v>
      </c>
    </row>
    <row r="35" spans="1:12" ht="15.75" thickBot="1" x14ac:dyDescent="0.3">
      <c r="A35" s="41"/>
      <c r="B35" s="84"/>
      <c r="C35" s="86"/>
      <c r="D35" s="86"/>
      <c r="E35" s="27"/>
      <c r="F35" s="28"/>
      <c r="G35" s="23"/>
      <c r="H35" s="88"/>
      <c r="I35" s="82"/>
      <c r="J35" s="88"/>
      <c r="K35" s="82"/>
    </row>
    <row r="36" spans="1:12" x14ac:dyDescent="0.25">
      <c r="A36" s="40">
        <v>17</v>
      </c>
      <c r="B36" s="42" t="s">
        <v>214</v>
      </c>
      <c r="C36" s="40">
        <v>2</v>
      </c>
      <c r="D36" s="40" t="s">
        <v>10</v>
      </c>
      <c r="E36" s="18" t="s">
        <v>259</v>
      </c>
      <c r="F36" s="16" t="s">
        <v>260</v>
      </c>
      <c r="G36" s="21" t="s">
        <v>38</v>
      </c>
      <c r="H36" s="44">
        <f t="shared" ref="H36:H90" si="56">AVERAGE(E37:G37)</f>
        <v>62.656666666666666</v>
      </c>
      <c r="I36" s="46">
        <f t="shared" ref="I36:I90" si="57">C36*H36</f>
        <v>125.31333333333333</v>
      </c>
      <c r="J36" s="48">
        <f t="shared" ref="J36:J90" si="58">MEDIAN(E37:G37)</f>
        <v>64.11</v>
      </c>
      <c r="K36" s="50">
        <f t="shared" ref="K36:K90" si="59">C36*J36</f>
        <v>128.22</v>
      </c>
    </row>
    <row r="37" spans="1:12" ht="15.75" thickBot="1" x14ac:dyDescent="0.3">
      <c r="A37" s="41"/>
      <c r="B37" s="43"/>
      <c r="C37" s="41"/>
      <c r="D37" s="41"/>
      <c r="E37" s="4">
        <v>53.96</v>
      </c>
      <c r="F37" s="5">
        <v>64.11</v>
      </c>
      <c r="G37" s="11">
        <v>69.900000000000006</v>
      </c>
      <c r="H37" s="45"/>
      <c r="I37" s="47"/>
      <c r="J37" s="49"/>
      <c r="K37" s="51"/>
    </row>
    <row r="38" spans="1:12" x14ac:dyDescent="0.25">
      <c r="A38" s="40">
        <v>18</v>
      </c>
      <c r="B38" s="42" t="s">
        <v>215</v>
      </c>
      <c r="C38" s="40">
        <v>2</v>
      </c>
      <c r="D38" s="40" t="s">
        <v>10</v>
      </c>
      <c r="E38" s="18" t="s">
        <v>257</v>
      </c>
      <c r="F38" s="16" t="s">
        <v>261</v>
      </c>
      <c r="G38" s="21" t="s">
        <v>255</v>
      </c>
      <c r="H38" s="44">
        <f t="shared" si="56"/>
        <v>23.5</v>
      </c>
      <c r="I38" s="46">
        <f t="shared" si="57"/>
        <v>47</v>
      </c>
      <c r="J38" s="48">
        <f t="shared" si="58"/>
        <v>23.24</v>
      </c>
      <c r="K38" s="50">
        <f t="shared" si="59"/>
        <v>46.48</v>
      </c>
    </row>
    <row r="39" spans="1:12" ht="15.75" thickBot="1" x14ac:dyDescent="0.3">
      <c r="A39" s="41"/>
      <c r="B39" s="43"/>
      <c r="C39" s="41"/>
      <c r="D39" s="41"/>
      <c r="E39" s="4">
        <v>19.8</v>
      </c>
      <c r="F39" s="5">
        <v>23.24</v>
      </c>
      <c r="G39" s="11">
        <v>27.46</v>
      </c>
      <c r="H39" s="45"/>
      <c r="I39" s="47"/>
      <c r="J39" s="49"/>
      <c r="K39" s="51"/>
    </row>
    <row r="40" spans="1:12" x14ac:dyDescent="0.25">
      <c r="A40" s="40">
        <v>19</v>
      </c>
      <c r="B40" s="42" t="s">
        <v>216</v>
      </c>
      <c r="C40" s="40">
        <v>1</v>
      </c>
      <c r="D40" s="40" t="s">
        <v>10</v>
      </c>
      <c r="E40" s="18" t="s">
        <v>262</v>
      </c>
      <c r="F40" s="16" t="s">
        <v>128</v>
      </c>
      <c r="G40" s="21" t="s">
        <v>263</v>
      </c>
      <c r="H40" s="44">
        <f t="shared" si="56"/>
        <v>229.76</v>
      </c>
      <c r="I40" s="46">
        <f t="shared" si="57"/>
        <v>229.76</v>
      </c>
      <c r="J40" s="48">
        <f t="shared" si="58"/>
        <v>273.89999999999998</v>
      </c>
      <c r="K40" s="50">
        <f t="shared" si="59"/>
        <v>273.89999999999998</v>
      </c>
    </row>
    <row r="41" spans="1:12" ht="15.75" thickBot="1" x14ac:dyDescent="0.3">
      <c r="A41" s="41"/>
      <c r="B41" s="43"/>
      <c r="C41" s="41"/>
      <c r="D41" s="41"/>
      <c r="E41" s="4">
        <v>129.9</v>
      </c>
      <c r="F41" s="5">
        <v>273.89999999999998</v>
      </c>
      <c r="G41" s="11">
        <v>285.48</v>
      </c>
      <c r="H41" s="45"/>
      <c r="I41" s="47"/>
      <c r="J41" s="49"/>
      <c r="K41" s="51"/>
    </row>
    <row r="42" spans="1:12" x14ac:dyDescent="0.25">
      <c r="A42" s="40">
        <v>20</v>
      </c>
      <c r="B42" s="42" t="s">
        <v>217</v>
      </c>
      <c r="C42" s="40">
        <v>1</v>
      </c>
      <c r="D42" s="40" t="s">
        <v>10</v>
      </c>
      <c r="E42" s="18" t="s">
        <v>38</v>
      </c>
      <c r="F42" s="16" t="s">
        <v>264</v>
      </c>
      <c r="G42" s="21" t="s">
        <v>265</v>
      </c>
      <c r="H42" s="44">
        <f t="shared" si="56"/>
        <v>493.52</v>
      </c>
      <c r="I42" s="46">
        <f t="shared" si="57"/>
        <v>493.52</v>
      </c>
      <c r="J42" s="48">
        <f t="shared" si="58"/>
        <v>459.08</v>
      </c>
      <c r="K42" s="50">
        <f t="shared" si="59"/>
        <v>459.08</v>
      </c>
    </row>
    <row r="43" spans="1:12" ht="15.75" thickBot="1" x14ac:dyDescent="0.3">
      <c r="A43" s="41"/>
      <c r="B43" s="43"/>
      <c r="C43" s="41"/>
      <c r="D43" s="41"/>
      <c r="E43" s="4">
        <v>424.91</v>
      </c>
      <c r="F43" s="5">
        <v>459.08</v>
      </c>
      <c r="G43" s="11">
        <v>596.57000000000005</v>
      </c>
      <c r="H43" s="45"/>
      <c r="I43" s="47"/>
      <c r="J43" s="49"/>
      <c r="K43" s="51"/>
    </row>
    <row r="44" spans="1:12" x14ac:dyDescent="0.25">
      <c r="A44" s="40">
        <v>21</v>
      </c>
      <c r="B44" s="42" t="s">
        <v>267</v>
      </c>
      <c r="C44" s="40">
        <v>6</v>
      </c>
      <c r="D44" s="40" t="s">
        <v>266</v>
      </c>
      <c r="E44" s="18" t="s">
        <v>38</v>
      </c>
      <c r="F44" s="16" t="s">
        <v>59</v>
      </c>
      <c r="G44" s="21" t="s">
        <v>167</v>
      </c>
      <c r="H44" s="44">
        <f t="shared" si="56"/>
        <v>25.08666666666667</v>
      </c>
      <c r="I44" s="46">
        <f t="shared" si="57"/>
        <v>150.52000000000001</v>
      </c>
      <c r="J44" s="48">
        <f t="shared" si="58"/>
        <v>24.9</v>
      </c>
      <c r="K44" s="50">
        <f t="shared" si="59"/>
        <v>149.39999999999998</v>
      </c>
    </row>
    <row r="45" spans="1:12" ht="15.75" thickBot="1" x14ac:dyDescent="0.3">
      <c r="A45" s="41"/>
      <c r="B45" s="43"/>
      <c r="C45" s="41"/>
      <c r="D45" s="41"/>
      <c r="E45" s="4">
        <v>23.66</v>
      </c>
      <c r="F45" s="5">
        <v>24.9</v>
      </c>
      <c r="G45" s="11">
        <v>26.7</v>
      </c>
      <c r="H45" s="45"/>
      <c r="I45" s="47"/>
      <c r="J45" s="49"/>
      <c r="K45" s="51"/>
    </row>
    <row r="46" spans="1:12" x14ac:dyDescent="0.25">
      <c r="A46" s="40">
        <v>22</v>
      </c>
      <c r="B46" s="54" t="s">
        <v>218</v>
      </c>
      <c r="C46" s="40">
        <v>2</v>
      </c>
      <c r="D46" s="40" t="s">
        <v>10</v>
      </c>
      <c r="E46" s="18" t="s">
        <v>268</v>
      </c>
      <c r="F46" s="16" t="s">
        <v>128</v>
      </c>
      <c r="G46" s="21" t="s">
        <v>55</v>
      </c>
      <c r="H46" s="44">
        <f t="shared" si="56"/>
        <v>210.52666666666664</v>
      </c>
      <c r="I46" s="46">
        <f t="shared" si="57"/>
        <v>421.05333333333328</v>
      </c>
      <c r="J46" s="48">
        <f t="shared" si="58"/>
        <v>209.9</v>
      </c>
      <c r="K46" s="50">
        <f t="shared" si="59"/>
        <v>419.8</v>
      </c>
    </row>
    <row r="47" spans="1:12" ht="15.75" thickBot="1" x14ac:dyDescent="0.3">
      <c r="A47" s="41"/>
      <c r="B47" s="43"/>
      <c r="C47" s="41"/>
      <c r="D47" s="41"/>
      <c r="E47" s="4">
        <v>208.98</v>
      </c>
      <c r="F47" s="5">
        <v>209.9</v>
      </c>
      <c r="G47" s="11">
        <v>212.7</v>
      </c>
      <c r="H47" s="45"/>
      <c r="I47" s="47"/>
      <c r="J47" s="49"/>
      <c r="K47" s="51"/>
    </row>
    <row r="48" spans="1:12" x14ac:dyDescent="0.25">
      <c r="A48" s="40">
        <v>23</v>
      </c>
      <c r="B48" s="42" t="s">
        <v>219</v>
      </c>
      <c r="C48" s="40">
        <v>4</v>
      </c>
      <c r="D48" s="40" t="s">
        <v>10</v>
      </c>
      <c r="E48" s="18" t="s">
        <v>269</v>
      </c>
      <c r="F48" s="16" t="s">
        <v>240</v>
      </c>
      <c r="G48" s="21" t="s">
        <v>270</v>
      </c>
      <c r="H48" s="44">
        <f t="shared" si="56"/>
        <v>16.2</v>
      </c>
      <c r="I48" s="46">
        <f t="shared" si="57"/>
        <v>64.8</v>
      </c>
      <c r="J48" s="48">
        <f t="shared" si="58"/>
        <v>14.71</v>
      </c>
      <c r="K48" s="50">
        <f t="shared" si="59"/>
        <v>58.84</v>
      </c>
    </row>
    <row r="49" spans="1:11" ht="15.75" thickBot="1" x14ac:dyDescent="0.3">
      <c r="A49" s="41"/>
      <c r="B49" s="43"/>
      <c r="C49" s="41"/>
      <c r="D49" s="41"/>
      <c r="E49" s="4">
        <v>13.9</v>
      </c>
      <c r="F49" s="5">
        <v>14.71</v>
      </c>
      <c r="G49" s="11">
        <v>19.989999999999998</v>
      </c>
      <c r="H49" s="45"/>
      <c r="I49" s="47"/>
      <c r="J49" s="49"/>
      <c r="K49" s="51"/>
    </row>
    <row r="50" spans="1:11" x14ac:dyDescent="0.25">
      <c r="A50" s="40">
        <v>24</v>
      </c>
      <c r="B50" s="42" t="s">
        <v>220</v>
      </c>
      <c r="C50" s="40">
        <v>1</v>
      </c>
      <c r="D50" s="40" t="s">
        <v>10</v>
      </c>
      <c r="E50" s="18" t="s">
        <v>257</v>
      </c>
      <c r="F50" s="16" t="s">
        <v>53</v>
      </c>
      <c r="G50" s="21" t="s">
        <v>248</v>
      </c>
      <c r="H50" s="44">
        <f t="shared" si="56"/>
        <v>24.333333333333332</v>
      </c>
      <c r="I50" s="46">
        <f t="shared" si="57"/>
        <v>24.333333333333332</v>
      </c>
      <c r="J50" s="48">
        <f t="shared" si="58"/>
        <v>25.5</v>
      </c>
      <c r="K50" s="50">
        <f t="shared" si="59"/>
        <v>25.5</v>
      </c>
    </row>
    <row r="51" spans="1:11" ht="15.75" thickBot="1" x14ac:dyDescent="0.3">
      <c r="A51" s="41"/>
      <c r="B51" s="43"/>
      <c r="C51" s="41"/>
      <c r="D51" s="41"/>
      <c r="E51" s="4">
        <v>20.6</v>
      </c>
      <c r="F51" s="5">
        <v>25.5</v>
      </c>
      <c r="G51" s="11">
        <v>26.9</v>
      </c>
      <c r="H51" s="45"/>
      <c r="I51" s="47"/>
      <c r="J51" s="49"/>
      <c r="K51" s="51"/>
    </row>
    <row r="52" spans="1:11" x14ac:dyDescent="0.25">
      <c r="A52" s="40">
        <v>25</v>
      </c>
      <c r="B52" s="42" t="s">
        <v>221</v>
      </c>
      <c r="C52" s="40">
        <v>1</v>
      </c>
      <c r="D52" s="40" t="s">
        <v>10</v>
      </c>
      <c r="E52" s="18" t="s">
        <v>271</v>
      </c>
      <c r="F52" s="16" t="s">
        <v>272</v>
      </c>
      <c r="G52" s="21" t="s">
        <v>37</v>
      </c>
      <c r="H52" s="44">
        <f t="shared" si="56"/>
        <v>143.85</v>
      </c>
      <c r="I52" s="46">
        <f t="shared" si="57"/>
        <v>143.85</v>
      </c>
      <c r="J52" s="48">
        <f t="shared" si="58"/>
        <v>149.99</v>
      </c>
      <c r="K52" s="50">
        <f t="shared" si="59"/>
        <v>149.99</v>
      </c>
    </row>
    <row r="53" spans="1:11" ht="15.75" thickBot="1" x14ac:dyDescent="0.3">
      <c r="A53" s="41"/>
      <c r="B53" s="43"/>
      <c r="C53" s="41"/>
      <c r="D53" s="41"/>
      <c r="E53" s="7">
        <v>129.9</v>
      </c>
      <c r="F53" s="3">
        <v>149.99</v>
      </c>
      <c r="G53" s="10">
        <v>151.66</v>
      </c>
      <c r="H53" s="45"/>
      <c r="I53" s="47"/>
      <c r="J53" s="49"/>
      <c r="K53" s="51"/>
    </row>
    <row r="54" spans="1:11" x14ac:dyDescent="0.25">
      <c r="A54" s="40">
        <v>26</v>
      </c>
      <c r="B54" s="42" t="s">
        <v>222</v>
      </c>
      <c r="C54" s="40">
        <v>3</v>
      </c>
      <c r="D54" s="40" t="s">
        <v>10</v>
      </c>
      <c r="E54" s="18" t="s">
        <v>280</v>
      </c>
      <c r="F54" s="16" t="s">
        <v>128</v>
      </c>
      <c r="G54" s="21" t="s">
        <v>273</v>
      </c>
      <c r="H54" s="44">
        <f t="shared" si="56"/>
        <v>639.42333333333329</v>
      </c>
      <c r="I54" s="46">
        <f t="shared" si="57"/>
        <v>1918.27</v>
      </c>
      <c r="J54" s="48">
        <f t="shared" si="58"/>
        <v>599.9</v>
      </c>
      <c r="K54" s="50">
        <f t="shared" si="59"/>
        <v>1799.6999999999998</v>
      </c>
    </row>
    <row r="55" spans="1:11" ht="15.75" thickBot="1" x14ac:dyDescent="0.3">
      <c r="A55" s="41"/>
      <c r="B55" s="43"/>
      <c r="C55" s="41"/>
      <c r="D55" s="41"/>
      <c r="E55" s="7">
        <v>592.25</v>
      </c>
      <c r="F55" s="3">
        <v>599.9</v>
      </c>
      <c r="G55" s="10">
        <v>726.12</v>
      </c>
      <c r="H55" s="45"/>
      <c r="I55" s="47"/>
      <c r="J55" s="49"/>
      <c r="K55" s="51"/>
    </row>
    <row r="56" spans="1:11" x14ac:dyDescent="0.25">
      <c r="A56" s="40">
        <v>27</v>
      </c>
      <c r="B56" s="42" t="s">
        <v>223</v>
      </c>
      <c r="C56" s="40">
        <v>1</v>
      </c>
      <c r="D56" s="40" t="s">
        <v>10</v>
      </c>
      <c r="E56" s="18" t="s">
        <v>164</v>
      </c>
      <c r="F56" s="16" t="s">
        <v>274</v>
      </c>
      <c r="G56" s="21" t="s">
        <v>275</v>
      </c>
      <c r="H56" s="44">
        <f t="shared" si="56"/>
        <v>255.84666666666666</v>
      </c>
      <c r="I56" s="46">
        <f t="shared" si="57"/>
        <v>255.84666666666666</v>
      </c>
      <c r="J56" s="48">
        <f t="shared" si="58"/>
        <v>251.99</v>
      </c>
      <c r="K56" s="50">
        <f t="shared" si="59"/>
        <v>251.99</v>
      </c>
    </row>
    <row r="57" spans="1:11" ht="15.75" thickBot="1" x14ac:dyDescent="0.3">
      <c r="A57" s="41"/>
      <c r="B57" s="43"/>
      <c r="C57" s="41"/>
      <c r="D57" s="41"/>
      <c r="E57" s="4">
        <v>246.05</v>
      </c>
      <c r="F57" s="5">
        <v>251.99</v>
      </c>
      <c r="G57" s="11">
        <v>269.5</v>
      </c>
      <c r="H57" s="45"/>
      <c r="I57" s="47"/>
      <c r="J57" s="49"/>
      <c r="K57" s="51"/>
    </row>
    <row r="58" spans="1:11" x14ac:dyDescent="0.25">
      <c r="A58" s="40">
        <v>28</v>
      </c>
      <c r="B58" s="42" t="s">
        <v>224</v>
      </c>
      <c r="C58" s="71">
        <v>1</v>
      </c>
      <c r="D58" s="71" t="s">
        <v>10</v>
      </c>
      <c r="E58" s="18" t="s">
        <v>276</v>
      </c>
      <c r="F58" s="16" t="s">
        <v>277</v>
      </c>
      <c r="G58" s="21" t="s">
        <v>278</v>
      </c>
      <c r="H58" s="44">
        <f t="shared" si="56"/>
        <v>26.330000000000002</v>
      </c>
      <c r="I58" s="46">
        <f t="shared" si="57"/>
        <v>26.330000000000002</v>
      </c>
      <c r="J58" s="48">
        <f t="shared" si="58"/>
        <v>25.64</v>
      </c>
      <c r="K58" s="50">
        <f t="shared" si="59"/>
        <v>25.64</v>
      </c>
    </row>
    <row r="59" spans="1:11" ht="15.75" thickBot="1" x14ac:dyDescent="0.3">
      <c r="A59" s="41"/>
      <c r="B59" s="43"/>
      <c r="C59" s="72"/>
      <c r="D59" s="72"/>
      <c r="E59" s="4">
        <v>24.35</v>
      </c>
      <c r="F59" s="5">
        <v>25.64</v>
      </c>
      <c r="G59" s="11">
        <v>29</v>
      </c>
      <c r="H59" s="45"/>
      <c r="I59" s="47"/>
      <c r="J59" s="49"/>
      <c r="K59" s="51"/>
    </row>
    <row r="60" spans="1:11" x14ac:dyDescent="0.25">
      <c r="A60" s="40">
        <v>29</v>
      </c>
      <c r="B60" s="42" t="s">
        <v>225</v>
      </c>
      <c r="C60" s="71">
        <v>1</v>
      </c>
      <c r="D60" s="71" t="s">
        <v>10</v>
      </c>
      <c r="E60" s="18" t="s">
        <v>242</v>
      </c>
      <c r="F60" s="16" t="s">
        <v>279</v>
      </c>
      <c r="G60" s="21" t="s">
        <v>246</v>
      </c>
      <c r="H60" s="44">
        <f t="shared" si="56"/>
        <v>312.66666666666669</v>
      </c>
      <c r="I60" s="46">
        <f t="shared" si="57"/>
        <v>312.66666666666669</v>
      </c>
      <c r="J60" s="48">
        <f t="shared" si="58"/>
        <v>329</v>
      </c>
      <c r="K60" s="50">
        <f t="shared" si="59"/>
        <v>329</v>
      </c>
    </row>
    <row r="61" spans="1:11" ht="15.75" thickBot="1" x14ac:dyDescent="0.3">
      <c r="A61" s="41"/>
      <c r="B61" s="43"/>
      <c r="C61" s="72"/>
      <c r="D61" s="72"/>
      <c r="E61" s="4">
        <v>259</v>
      </c>
      <c r="F61" s="5">
        <v>329</v>
      </c>
      <c r="G61" s="11">
        <v>350</v>
      </c>
      <c r="H61" s="45"/>
      <c r="I61" s="47"/>
      <c r="J61" s="49"/>
      <c r="K61" s="51"/>
    </row>
    <row r="62" spans="1:11" x14ac:dyDescent="0.25">
      <c r="A62" s="40">
        <v>30</v>
      </c>
      <c r="B62" s="42" t="s">
        <v>226</v>
      </c>
      <c r="C62" s="71">
        <v>1</v>
      </c>
      <c r="D62" s="71" t="s">
        <v>10</v>
      </c>
      <c r="E62" s="18" t="s">
        <v>282</v>
      </c>
      <c r="F62" s="18" t="s">
        <v>281</v>
      </c>
      <c r="G62" s="21" t="s">
        <v>283</v>
      </c>
      <c r="H62" s="44">
        <f t="shared" si="56"/>
        <v>29.7</v>
      </c>
      <c r="I62" s="46">
        <f t="shared" si="57"/>
        <v>29.7</v>
      </c>
      <c r="J62" s="48">
        <f t="shared" si="58"/>
        <v>28.66</v>
      </c>
      <c r="K62" s="50">
        <f t="shared" si="59"/>
        <v>28.66</v>
      </c>
    </row>
    <row r="63" spans="1:11" ht="15.75" thickBot="1" x14ac:dyDescent="0.3">
      <c r="A63" s="41"/>
      <c r="B63" s="43"/>
      <c r="C63" s="72"/>
      <c r="D63" s="72"/>
      <c r="E63" s="4">
        <v>28.4</v>
      </c>
      <c r="F63" s="5">
        <v>28.66</v>
      </c>
      <c r="G63" s="11">
        <v>32.04</v>
      </c>
      <c r="H63" s="45"/>
      <c r="I63" s="47"/>
      <c r="J63" s="49"/>
      <c r="K63" s="51"/>
    </row>
    <row r="64" spans="1:11" x14ac:dyDescent="0.25">
      <c r="A64" s="40">
        <v>31</v>
      </c>
      <c r="B64" s="42" t="s">
        <v>227</v>
      </c>
      <c r="C64" s="71">
        <v>2</v>
      </c>
      <c r="D64" s="71" t="s">
        <v>10</v>
      </c>
      <c r="E64" s="18" t="s">
        <v>284</v>
      </c>
      <c r="F64" s="16" t="s">
        <v>285</v>
      </c>
      <c r="G64" s="21" t="s">
        <v>37</v>
      </c>
      <c r="H64" s="44">
        <f t="shared" si="56"/>
        <v>639.15</v>
      </c>
      <c r="I64" s="46">
        <f t="shared" si="57"/>
        <v>1278.3</v>
      </c>
      <c r="J64" s="48">
        <f t="shared" si="58"/>
        <v>641.52</v>
      </c>
      <c r="K64" s="50">
        <f t="shared" si="59"/>
        <v>1283.04</v>
      </c>
    </row>
    <row r="65" spans="1:11" ht="15.75" thickBot="1" x14ac:dyDescent="0.3">
      <c r="A65" s="41"/>
      <c r="B65" s="43"/>
      <c r="C65" s="72"/>
      <c r="D65" s="72"/>
      <c r="E65" s="4">
        <v>619.83000000000004</v>
      </c>
      <c r="F65" s="5">
        <v>641.52</v>
      </c>
      <c r="G65" s="11">
        <v>656.1</v>
      </c>
      <c r="H65" s="45"/>
      <c r="I65" s="47"/>
      <c r="J65" s="49"/>
      <c r="K65" s="51"/>
    </row>
    <row r="66" spans="1:11" x14ac:dyDescent="0.25">
      <c r="A66" s="40">
        <v>32</v>
      </c>
      <c r="B66" s="42" t="s">
        <v>228</v>
      </c>
      <c r="C66" s="71">
        <v>1</v>
      </c>
      <c r="D66" s="71" t="s">
        <v>10</v>
      </c>
      <c r="E66" s="18" t="s">
        <v>280</v>
      </c>
      <c r="F66" s="16" t="s">
        <v>257</v>
      </c>
      <c r="G66" s="21" t="s">
        <v>128</v>
      </c>
      <c r="H66" s="44">
        <f t="shared" si="56"/>
        <v>1209.9133333333334</v>
      </c>
      <c r="I66" s="46">
        <f t="shared" si="57"/>
        <v>1209.9133333333334</v>
      </c>
      <c r="J66" s="48">
        <f t="shared" si="58"/>
        <v>1240</v>
      </c>
      <c r="K66" s="50">
        <f t="shared" si="59"/>
        <v>1240</v>
      </c>
    </row>
    <row r="67" spans="1:11" ht="15.75" thickBot="1" x14ac:dyDescent="0.3">
      <c r="A67" s="41"/>
      <c r="B67" s="43"/>
      <c r="C67" s="72"/>
      <c r="D67" s="72"/>
      <c r="E67" s="4">
        <v>1139.8399999999999</v>
      </c>
      <c r="F67" s="5">
        <v>1240</v>
      </c>
      <c r="G67" s="11">
        <v>1249.9000000000001</v>
      </c>
      <c r="H67" s="45"/>
      <c r="I67" s="47"/>
      <c r="J67" s="49"/>
      <c r="K67" s="51"/>
    </row>
    <row r="68" spans="1:11" x14ac:dyDescent="0.25">
      <c r="A68" s="40">
        <v>33</v>
      </c>
      <c r="B68" s="42" t="s">
        <v>229</v>
      </c>
      <c r="C68" s="71">
        <v>1</v>
      </c>
      <c r="D68" s="71" t="s">
        <v>10</v>
      </c>
      <c r="E68" s="18" t="s">
        <v>286</v>
      </c>
      <c r="F68" s="16" t="s">
        <v>186</v>
      </c>
      <c r="G68" s="21" t="s">
        <v>80</v>
      </c>
      <c r="H68" s="44">
        <f t="shared" si="56"/>
        <v>65.240000000000009</v>
      </c>
      <c r="I68" s="46">
        <f t="shared" si="57"/>
        <v>65.240000000000009</v>
      </c>
      <c r="J68" s="48">
        <f t="shared" si="58"/>
        <v>64.12</v>
      </c>
      <c r="K68" s="50">
        <f t="shared" si="59"/>
        <v>64.12</v>
      </c>
    </row>
    <row r="69" spans="1:11" ht="15.75" thickBot="1" x14ac:dyDescent="0.3">
      <c r="A69" s="80"/>
      <c r="B69" s="58"/>
      <c r="C69" s="75"/>
      <c r="D69" s="75"/>
      <c r="E69" s="7">
        <v>63.2</v>
      </c>
      <c r="F69" s="3">
        <v>64.12</v>
      </c>
      <c r="G69" s="10">
        <v>68.400000000000006</v>
      </c>
      <c r="H69" s="45"/>
      <c r="I69" s="47"/>
      <c r="J69" s="49"/>
      <c r="K69" s="51"/>
    </row>
    <row r="70" spans="1:11" x14ac:dyDescent="0.25">
      <c r="A70" s="40">
        <v>34</v>
      </c>
      <c r="B70" s="54" t="s">
        <v>230</v>
      </c>
      <c r="C70" s="71">
        <v>1</v>
      </c>
      <c r="D70" s="71" t="s">
        <v>10</v>
      </c>
      <c r="E70" s="18" t="s">
        <v>128</v>
      </c>
      <c r="F70" s="16" t="s">
        <v>287</v>
      </c>
      <c r="G70" s="21" t="s">
        <v>288</v>
      </c>
      <c r="H70" s="44">
        <f t="shared" si="56"/>
        <v>128.04</v>
      </c>
      <c r="I70" s="46">
        <f t="shared" si="57"/>
        <v>128.04</v>
      </c>
      <c r="J70" s="48">
        <f t="shared" si="58"/>
        <v>126.6</v>
      </c>
      <c r="K70" s="50">
        <f t="shared" si="59"/>
        <v>126.6</v>
      </c>
    </row>
    <row r="71" spans="1:11" ht="15.75" thickBot="1" x14ac:dyDescent="0.3">
      <c r="A71" s="41"/>
      <c r="B71" s="55"/>
      <c r="C71" s="72"/>
      <c r="D71" s="72"/>
      <c r="E71" s="7">
        <v>122.11</v>
      </c>
      <c r="F71" s="3">
        <v>126.6</v>
      </c>
      <c r="G71" s="10">
        <v>135.41</v>
      </c>
      <c r="H71" s="45"/>
      <c r="I71" s="47"/>
      <c r="J71" s="49"/>
      <c r="K71" s="51"/>
    </row>
    <row r="72" spans="1:11" x14ac:dyDescent="0.25">
      <c r="A72" s="40">
        <v>35</v>
      </c>
      <c r="B72" s="54" t="s">
        <v>231</v>
      </c>
      <c r="C72" s="71">
        <v>1</v>
      </c>
      <c r="D72" s="71" t="s">
        <v>10</v>
      </c>
      <c r="E72" s="18" t="s">
        <v>280</v>
      </c>
      <c r="F72" s="16" t="s">
        <v>164</v>
      </c>
      <c r="G72" s="21" t="s">
        <v>128</v>
      </c>
      <c r="H72" s="44">
        <f t="shared" si="56"/>
        <v>234.26666666666665</v>
      </c>
      <c r="I72" s="46">
        <f t="shared" si="57"/>
        <v>234.26666666666665</v>
      </c>
      <c r="J72" s="48">
        <f t="shared" si="58"/>
        <v>237.9</v>
      </c>
      <c r="K72" s="50">
        <f t="shared" si="59"/>
        <v>237.9</v>
      </c>
    </row>
    <row r="73" spans="1:11" ht="15.75" thickBot="1" x14ac:dyDescent="0.3">
      <c r="A73" s="41"/>
      <c r="B73" s="55"/>
      <c r="C73" s="72"/>
      <c r="D73" s="72"/>
      <c r="E73" s="7">
        <v>226</v>
      </c>
      <c r="F73" s="3">
        <v>237.9</v>
      </c>
      <c r="G73" s="10">
        <v>238.9</v>
      </c>
      <c r="H73" s="45"/>
      <c r="I73" s="47"/>
      <c r="J73" s="49"/>
      <c r="K73" s="51"/>
    </row>
    <row r="74" spans="1:11" x14ac:dyDescent="0.25">
      <c r="A74" s="40">
        <v>36</v>
      </c>
      <c r="B74" s="54" t="s">
        <v>232</v>
      </c>
      <c r="C74" s="71">
        <v>1</v>
      </c>
      <c r="D74" s="71" t="s">
        <v>10</v>
      </c>
      <c r="E74" s="18" t="s">
        <v>289</v>
      </c>
      <c r="F74" s="16" t="s">
        <v>290</v>
      </c>
      <c r="G74" s="21" t="s">
        <v>164</v>
      </c>
      <c r="H74" s="44">
        <f t="shared" si="56"/>
        <v>300.33333333333331</v>
      </c>
      <c r="I74" s="46">
        <f t="shared" si="57"/>
        <v>300.33333333333331</v>
      </c>
      <c r="J74" s="48">
        <f t="shared" si="58"/>
        <v>299.89999999999998</v>
      </c>
      <c r="K74" s="50">
        <f t="shared" si="59"/>
        <v>299.89999999999998</v>
      </c>
    </row>
    <row r="75" spans="1:11" ht="15.75" thickBot="1" x14ac:dyDescent="0.3">
      <c r="A75" s="41"/>
      <c r="B75" s="55"/>
      <c r="C75" s="72"/>
      <c r="D75" s="72"/>
      <c r="E75" s="7">
        <v>263.08999999999997</v>
      </c>
      <c r="F75" s="3">
        <v>299.89999999999998</v>
      </c>
      <c r="G75" s="10">
        <v>338.01</v>
      </c>
      <c r="H75" s="45"/>
      <c r="I75" s="47"/>
      <c r="J75" s="49"/>
      <c r="K75" s="51"/>
    </row>
    <row r="76" spans="1:11" x14ac:dyDescent="0.25">
      <c r="A76" s="40">
        <v>37</v>
      </c>
      <c r="B76" s="42" t="s">
        <v>233</v>
      </c>
      <c r="C76" s="71">
        <v>2</v>
      </c>
      <c r="D76" s="71" t="s">
        <v>10</v>
      </c>
      <c r="E76" s="18" t="s">
        <v>291</v>
      </c>
      <c r="F76" s="16" t="s">
        <v>128</v>
      </c>
      <c r="G76" s="16" t="s">
        <v>292</v>
      </c>
      <c r="H76" s="44">
        <f t="shared" si="56"/>
        <v>101.07000000000001</v>
      </c>
      <c r="I76" s="46">
        <f t="shared" si="57"/>
        <v>202.14000000000001</v>
      </c>
      <c r="J76" s="48">
        <f t="shared" si="58"/>
        <v>99.9</v>
      </c>
      <c r="K76" s="50">
        <f t="shared" si="59"/>
        <v>199.8</v>
      </c>
    </row>
    <row r="77" spans="1:11" ht="15.75" thickBot="1" x14ac:dyDescent="0.3">
      <c r="A77" s="80"/>
      <c r="B77" s="43"/>
      <c r="C77" s="72"/>
      <c r="D77" s="72"/>
      <c r="E77" s="7">
        <v>98.91</v>
      </c>
      <c r="F77" s="3">
        <v>99.9</v>
      </c>
      <c r="G77" s="3">
        <v>104.4</v>
      </c>
      <c r="H77" s="45"/>
      <c r="I77" s="47"/>
      <c r="J77" s="49"/>
      <c r="K77" s="51"/>
    </row>
    <row r="78" spans="1:11" x14ac:dyDescent="0.25">
      <c r="A78" s="40">
        <v>38</v>
      </c>
      <c r="B78" s="42" t="s">
        <v>234</v>
      </c>
      <c r="C78" s="71">
        <v>2</v>
      </c>
      <c r="D78" s="71" t="s">
        <v>10</v>
      </c>
      <c r="E78" s="18" t="s">
        <v>293</v>
      </c>
      <c r="F78" s="16" t="s">
        <v>128</v>
      </c>
      <c r="G78" s="21" t="s">
        <v>38</v>
      </c>
      <c r="H78" s="44">
        <f t="shared" si="56"/>
        <v>502.69333333333333</v>
      </c>
      <c r="I78" s="46">
        <f t="shared" si="57"/>
        <v>1005.3866666666667</v>
      </c>
      <c r="J78" s="48">
        <f t="shared" si="58"/>
        <v>499.9</v>
      </c>
      <c r="K78" s="50">
        <f t="shared" si="59"/>
        <v>999.8</v>
      </c>
    </row>
    <row r="79" spans="1:11" ht="15.75" thickBot="1" x14ac:dyDescent="0.3">
      <c r="A79" s="41"/>
      <c r="B79" s="43"/>
      <c r="C79" s="72"/>
      <c r="D79" s="72"/>
      <c r="E79" s="7">
        <v>409.18</v>
      </c>
      <c r="F79" s="3">
        <v>499.9</v>
      </c>
      <c r="G79" s="10">
        <v>599</v>
      </c>
      <c r="H79" s="45"/>
      <c r="I79" s="47"/>
      <c r="J79" s="49"/>
      <c r="K79" s="51"/>
    </row>
    <row r="80" spans="1:11" x14ac:dyDescent="0.25">
      <c r="A80" s="40">
        <v>39</v>
      </c>
      <c r="B80" s="54" t="s">
        <v>235</v>
      </c>
      <c r="C80" s="71">
        <v>1</v>
      </c>
      <c r="D80" s="71" t="s">
        <v>10</v>
      </c>
      <c r="E80" s="18" t="s">
        <v>294</v>
      </c>
      <c r="F80" s="16" t="s">
        <v>295</v>
      </c>
      <c r="G80" s="21" t="s">
        <v>128</v>
      </c>
      <c r="H80" s="44">
        <f t="shared" si="56"/>
        <v>657.56666666666661</v>
      </c>
      <c r="I80" s="46">
        <f t="shared" si="57"/>
        <v>657.56666666666661</v>
      </c>
      <c r="J80" s="48">
        <f t="shared" si="58"/>
        <v>664.9</v>
      </c>
      <c r="K80" s="50">
        <f t="shared" si="59"/>
        <v>664.9</v>
      </c>
    </row>
    <row r="81" spans="1:11" ht="15.75" thickBot="1" x14ac:dyDescent="0.3">
      <c r="A81" s="41"/>
      <c r="B81" s="55"/>
      <c r="C81" s="72"/>
      <c r="D81" s="72"/>
      <c r="E81" s="4">
        <v>639.9</v>
      </c>
      <c r="F81" s="5">
        <v>664.9</v>
      </c>
      <c r="G81" s="11">
        <v>667.9</v>
      </c>
      <c r="H81" s="45"/>
      <c r="I81" s="47"/>
      <c r="J81" s="49"/>
      <c r="K81" s="51"/>
    </row>
    <row r="82" spans="1:11" x14ac:dyDescent="0.25">
      <c r="A82" s="40">
        <v>40</v>
      </c>
      <c r="B82" s="54" t="s">
        <v>297</v>
      </c>
      <c r="C82" s="71">
        <v>2</v>
      </c>
      <c r="D82" s="71" t="s">
        <v>10</v>
      </c>
      <c r="E82" s="18" t="s">
        <v>298</v>
      </c>
      <c r="F82" s="16" t="s">
        <v>128</v>
      </c>
      <c r="G82" s="21" t="s">
        <v>38</v>
      </c>
      <c r="H82" s="44">
        <f t="shared" si="56"/>
        <v>405.29666666666662</v>
      </c>
      <c r="I82" s="46">
        <f t="shared" si="57"/>
        <v>810.59333333333325</v>
      </c>
      <c r="J82" s="48">
        <f t="shared" si="58"/>
        <v>449.9</v>
      </c>
      <c r="K82" s="50">
        <f t="shared" si="59"/>
        <v>899.8</v>
      </c>
    </row>
    <row r="83" spans="1:11" ht="24.75" customHeight="1" thickBot="1" x14ac:dyDescent="0.3">
      <c r="A83" s="41"/>
      <c r="B83" s="43"/>
      <c r="C83" s="72"/>
      <c r="D83" s="72"/>
      <c r="E83" s="7">
        <v>279</v>
      </c>
      <c r="F83" s="3">
        <v>449.9</v>
      </c>
      <c r="G83" s="10">
        <v>486.99</v>
      </c>
      <c r="H83" s="45"/>
      <c r="I83" s="47"/>
      <c r="J83" s="49"/>
      <c r="K83" s="51"/>
    </row>
    <row r="84" spans="1:11" x14ac:dyDescent="0.25">
      <c r="A84" s="40"/>
      <c r="B84" s="54" t="s">
        <v>296</v>
      </c>
      <c r="C84" s="71">
        <v>1</v>
      </c>
      <c r="D84" s="71" t="s">
        <v>50</v>
      </c>
      <c r="E84" s="18" t="s">
        <v>175</v>
      </c>
      <c r="F84" s="16" t="s">
        <v>141</v>
      </c>
      <c r="G84" s="21" t="s">
        <v>250</v>
      </c>
      <c r="H84" s="44">
        <f t="shared" si="56"/>
        <v>22.883333333333336</v>
      </c>
      <c r="I84" s="46">
        <f t="shared" si="57"/>
        <v>22.883333333333336</v>
      </c>
      <c r="J84" s="48">
        <f t="shared" si="58"/>
        <v>23.09</v>
      </c>
      <c r="K84" s="50">
        <f t="shared" si="59"/>
        <v>23.09</v>
      </c>
    </row>
    <row r="85" spans="1:11" ht="15.75" thickBot="1" x14ac:dyDescent="0.3">
      <c r="A85" s="80"/>
      <c r="B85" s="55"/>
      <c r="C85" s="72"/>
      <c r="D85" s="72"/>
      <c r="E85" s="4">
        <v>21.67</v>
      </c>
      <c r="F85" s="5">
        <v>23.09</v>
      </c>
      <c r="G85" s="11">
        <v>23.89</v>
      </c>
      <c r="H85" s="45"/>
      <c r="I85" s="47"/>
      <c r="J85" s="49"/>
      <c r="K85" s="51"/>
    </row>
    <row r="86" spans="1:11" x14ac:dyDescent="0.25">
      <c r="A86" s="40">
        <v>41</v>
      </c>
      <c r="B86" s="54" t="s">
        <v>236</v>
      </c>
      <c r="C86" s="71">
        <v>2</v>
      </c>
      <c r="D86" s="71" t="s">
        <v>10</v>
      </c>
      <c r="E86" s="18" t="s">
        <v>128</v>
      </c>
      <c r="F86" s="16" t="s">
        <v>299</v>
      </c>
      <c r="G86" s="21" t="s">
        <v>58</v>
      </c>
      <c r="H86" s="44">
        <f t="shared" si="56"/>
        <v>2688.0133333333333</v>
      </c>
      <c r="I86" s="46">
        <f t="shared" si="57"/>
        <v>5376.0266666666666</v>
      </c>
      <c r="J86" s="48">
        <f t="shared" si="58"/>
        <v>2764.15</v>
      </c>
      <c r="K86" s="50">
        <f t="shared" si="59"/>
        <v>5528.3</v>
      </c>
    </row>
    <row r="87" spans="1:11" ht="15.75" thickBot="1" x14ac:dyDescent="0.3">
      <c r="A87" s="80"/>
      <c r="B87" s="55"/>
      <c r="C87" s="72"/>
      <c r="D87" s="72"/>
      <c r="E87" s="4">
        <v>2399.9</v>
      </c>
      <c r="F87" s="5">
        <v>2764.15</v>
      </c>
      <c r="G87" s="11">
        <v>2899.99</v>
      </c>
      <c r="H87" s="45"/>
      <c r="I87" s="47"/>
      <c r="J87" s="49"/>
      <c r="K87" s="51"/>
    </row>
    <row r="88" spans="1:11" x14ac:dyDescent="0.25">
      <c r="A88" s="40">
        <v>42</v>
      </c>
      <c r="B88" s="42" t="s">
        <v>237</v>
      </c>
      <c r="C88" s="71">
        <v>2</v>
      </c>
      <c r="D88" s="71" t="s">
        <v>10</v>
      </c>
      <c r="E88" s="18" t="s">
        <v>128</v>
      </c>
      <c r="F88" s="16" t="s">
        <v>38</v>
      </c>
      <c r="G88" s="21" t="s">
        <v>311</v>
      </c>
      <c r="H88" s="44">
        <f t="shared" si="56"/>
        <v>1884.9333333333334</v>
      </c>
      <c r="I88" s="46">
        <f t="shared" si="57"/>
        <v>3769.8666666666668</v>
      </c>
      <c r="J88" s="48">
        <f t="shared" si="58"/>
        <v>1799.9</v>
      </c>
      <c r="K88" s="50">
        <f t="shared" si="59"/>
        <v>3599.8</v>
      </c>
    </row>
    <row r="89" spans="1:11" ht="15.75" thickBot="1" x14ac:dyDescent="0.3">
      <c r="A89" s="41"/>
      <c r="B89" s="43"/>
      <c r="C89" s="72"/>
      <c r="D89" s="72"/>
      <c r="E89" s="4">
        <v>1799.9</v>
      </c>
      <c r="F89" s="5">
        <v>1799.9</v>
      </c>
      <c r="G89" s="11">
        <v>2055</v>
      </c>
      <c r="H89" s="45"/>
      <c r="I89" s="47"/>
      <c r="J89" s="49"/>
      <c r="K89" s="51"/>
    </row>
    <row r="90" spans="1:11" x14ac:dyDescent="0.25">
      <c r="A90" s="40">
        <v>43</v>
      </c>
      <c r="B90" s="54" t="s">
        <v>238</v>
      </c>
      <c r="C90" s="71">
        <v>2</v>
      </c>
      <c r="D90" s="71" t="s">
        <v>10</v>
      </c>
      <c r="E90" s="18" t="s">
        <v>300</v>
      </c>
      <c r="F90" s="16" t="s">
        <v>291</v>
      </c>
      <c r="G90" s="21" t="s">
        <v>37</v>
      </c>
      <c r="H90" s="44">
        <f t="shared" si="56"/>
        <v>1257.3</v>
      </c>
      <c r="I90" s="46">
        <f t="shared" si="57"/>
        <v>2514.6</v>
      </c>
      <c r="J90" s="48">
        <f t="shared" si="58"/>
        <v>1235.7</v>
      </c>
      <c r="K90" s="50">
        <f t="shared" si="59"/>
        <v>2471.4</v>
      </c>
    </row>
    <row r="91" spans="1:11" ht="15.75" thickBot="1" x14ac:dyDescent="0.3">
      <c r="A91" s="41"/>
      <c r="B91" s="55"/>
      <c r="C91" s="72"/>
      <c r="D91" s="72"/>
      <c r="E91" s="4">
        <v>1214.0999999999999</v>
      </c>
      <c r="F91" s="5">
        <v>1235.7</v>
      </c>
      <c r="G91" s="11">
        <v>1322.1</v>
      </c>
      <c r="H91" s="45"/>
      <c r="I91" s="47"/>
      <c r="J91" s="49"/>
      <c r="K91" s="51"/>
    </row>
    <row r="92" spans="1:11" ht="23.25" customHeight="1" thickBot="1" x14ac:dyDescent="0.3">
      <c r="G92" s="14" t="s">
        <v>4</v>
      </c>
      <c r="H92" s="67">
        <f>SUM(I4,I8,I10,I12,I14,I16,I18,I20,I22,I24,I26,I28,I30,I32,I36,I38,I40,I42,I44,I46,I48,I50,I52,I54,I56,I58,I60,I62,I64,I66,I68,I70,I72,I74,I76,I78,I80,I82,I84,I86,I88,I90)</f>
        <v>24927.643333333333</v>
      </c>
      <c r="I92" s="68"/>
      <c r="J92" s="69">
        <f>SUM(K4,K8,K10,K12,K14,K16,K18,K20,K22,K24,K26,K28,K30,K32,K36,K38,K40,K42,K44,K46,K48,K50,K52,K54,K56,K58,K60,K62,K64,K66,K68,K70,K72,K74,K76,K78,K80,K82,K84,K86,K88,K90)</f>
        <v>24901.94</v>
      </c>
      <c r="K92" s="70"/>
    </row>
    <row r="93" spans="1:11" x14ac:dyDescent="0.25">
      <c r="B93" t="s">
        <v>308</v>
      </c>
    </row>
    <row r="94" spans="1:11" x14ac:dyDescent="0.25">
      <c r="B94" t="s">
        <v>309</v>
      </c>
    </row>
    <row r="95" spans="1:11" x14ac:dyDescent="0.25">
      <c r="B95" t="s">
        <v>310</v>
      </c>
    </row>
    <row r="97" spans="2:2" x14ac:dyDescent="0.25">
      <c r="B97" t="s">
        <v>1</v>
      </c>
    </row>
  </sheetData>
  <mergeCells count="357">
    <mergeCell ref="D8:D9"/>
    <mergeCell ref="B8:B9"/>
    <mergeCell ref="A8:A9"/>
    <mergeCell ref="A1:K2"/>
    <mergeCell ref="E3:G3"/>
    <mergeCell ref="A4:A5"/>
    <mergeCell ref="B4:B5"/>
    <mergeCell ref="D4:D5"/>
    <mergeCell ref="H4:H5"/>
    <mergeCell ref="I4:I5"/>
    <mergeCell ref="J4:J5"/>
    <mergeCell ref="K4:K5"/>
    <mergeCell ref="C3:D3"/>
    <mergeCell ref="C4:C5"/>
    <mergeCell ref="K6:K7"/>
    <mergeCell ref="A6:A7"/>
    <mergeCell ref="B6:B7"/>
    <mergeCell ref="D6:D7"/>
    <mergeCell ref="H6:H7"/>
    <mergeCell ref="I6:I7"/>
    <mergeCell ref="J6:J7"/>
    <mergeCell ref="C6:C7"/>
    <mergeCell ref="K8:K9"/>
    <mergeCell ref="J8:J9"/>
    <mergeCell ref="I12:I13"/>
    <mergeCell ref="J12:J13"/>
    <mergeCell ref="K12:K13"/>
    <mergeCell ref="A10:A11"/>
    <mergeCell ref="B10:B11"/>
    <mergeCell ref="D10:D11"/>
    <mergeCell ref="H10:H11"/>
    <mergeCell ref="I10:I11"/>
    <mergeCell ref="J10:J11"/>
    <mergeCell ref="C10:C11"/>
    <mergeCell ref="C12:C13"/>
    <mergeCell ref="I8:I9"/>
    <mergeCell ref="H8:H9"/>
    <mergeCell ref="C8:C9"/>
    <mergeCell ref="K14:K15"/>
    <mergeCell ref="A16:A17"/>
    <mergeCell ref="B16:B17"/>
    <mergeCell ref="D16:D17"/>
    <mergeCell ref="H16:H17"/>
    <mergeCell ref="I16:I17"/>
    <mergeCell ref="J16:J17"/>
    <mergeCell ref="K16:K17"/>
    <mergeCell ref="A14:A15"/>
    <mergeCell ref="B14:B15"/>
    <mergeCell ref="D14:D15"/>
    <mergeCell ref="H14:H15"/>
    <mergeCell ref="I14:I15"/>
    <mergeCell ref="J14:J15"/>
    <mergeCell ref="C14:C15"/>
    <mergeCell ref="C16:C17"/>
    <mergeCell ref="K10:K11"/>
    <mergeCell ref="A12:A13"/>
    <mergeCell ref="B12:B13"/>
    <mergeCell ref="D12:D13"/>
    <mergeCell ref="H12:H13"/>
    <mergeCell ref="K18:K19"/>
    <mergeCell ref="A20:A21"/>
    <mergeCell ref="B20:B21"/>
    <mergeCell ref="D20:D21"/>
    <mergeCell ref="H20:H21"/>
    <mergeCell ref="I20:I21"/>
    <mergeCell ref="J20:J21"/>
    <mergeCell ref="K20:K21"/>
    <mergeCell ref="A18:A19"/>
    <mergeCell ref="B18:B19"/>
    <mergeCell ref="D18:D19"/>
    <mergeCell ref="H18:H19"/>
    <mergeCell ref="I18:I19"/>
    <mergeCell ref="J18:J19"/>
    <mergeCell ref="C18:C19"/>
    <mergeCell ref="C20:C21"/>
    <mergeCell ref="K22:K23"/>
    <mergeCell ref="A24:A25"/>
    <mergeCell ref="B24:B25"/>
    <mergeCell ref="D24:D25"/>
    <mergeCell ref="H24:H25"/>
    <mergeCell ref="I24:I25"/>
    <mergeCell ref="J24:J25"/>
    <mergeCell ref="K24:K25"/>
    <mergeCell ref="A22:A23"/>
    <mergeCell ref="B22:B23"/>
    <mergeCell ref="D22:D23"/>
    <mergeCell ref="H22:H23"/>
    <mergeCell ref="I22:I23"/>
    <mergeCell ref="J22:J23"/>
    <mergeCell ref="C22:C23"/>
    <mergeCell ref="C24:C25"/>
    <mergeCell ref="K26:K27"/>
    <mergeCell ref="A28:A29"/>
    <mergeCell ref="B28:B29"/>
    <mergeCell ref="D28:D29"/>
    <mergeCell ref="H28:H29"/>
    <mergeCell ref="I28:I29"/>
    <mergeCell ref="J28:J29"/>
    <mergeCell ref="K28:K29"/>
    <mergeCell ref="A26:A27"/>
    <mergeCell ref="B26:B27"/>
    <mergeCell ref="D26:D27"/>
    <mergeCell ref="H26:H27"/>
    <mergeCell ref="I26:I27"/>
    <mergeCell ref="J26:J27"/>
    <mergeCell ref="C26:C27"/>
    <mergeCell ref="C28:C29"/>
    <mergeCell ref="K30:K31"/>
    <mergeCell ref="A32:A33"/>
    <mergeCell ref="B32:B33"/>
    <mergeCell ref="D32:D33"/>
    <mergeCell ref="H32:H33"/>
    <mergeCell ref="I32:I33"/>
    <mergeCell ref="J32:J33"/>
    <mergeCell ref="K32:K33"/>
    <mergeCell ref="A30:A31"/>
    <mergeCell ref="B30:B31"/>
    <mergeCell ref="D30:D31"/>
    <mergeCell ref="H30:H31"/>
    <mergeCell ref="I30:I31"/>
    <mergeCell ref="J30:J31"/>
    <mergeCell ref="C30:C31"/>
    <mergeCell ref="C32:C33"/>
    <mergeCell ref="K34:K35"/>
    <mergeCell ref="A36:A37"/>
    <mergeCell ref="B36:B37"/>
    <mergeCell ref="D36:D37"/>
    <mergeCell ref="H36:H37"/>
    <mergeCell ref="I36:I37"/>
    <mergeCell ref="J36:J37"/>
    <mergeCell ref="K36:K37"/>
    <mergeCell ref="A34:A35"/>
    <mergeCell ref="B34:B35"/>
    <mergeCell ref="D34:D35"/>
    <mergeCell ref="H34:H35"/>
    <mergeCell ref="I34:I35"/>
    <mergeCell ref="J34:J35"/>
    <mergeCell ref="C34:C35"/>
    <mergeCell ref="C36:C37"/>
    <mergeCell ref="K38:K39"/>
    <mergeCell ref="A40:A41"/>
    <mergeCell ref="B40:B41"/>
    <mergeCell ref="D40:D41"/>
    <mergeCell ref="H40:H41"/>
    <mergeCell ref="I40:I41"/>
    <mergeCell ref="J40:J41"/>
    <mergeCell ref="K40:K41"/>
    <mergeCell ref="A38:A39"/>
    <mergeCell ref="B38:B39"/>
    <mergeCell ref="D38:D39"/>
    <mergeCell ref="H38:H39"/>
    <mergeCell ref="I38:I39"/>
    <mergeCell ref="J38:J39"/>
    <mergeCell ref="C38:C39"/>
    <mergeCell ref="C40:C41"/>
    <mergeCell ref="K42:K43"/>
    <mergeCell ref="A44:A45"/>
    <mergeCell ref="B44:B45"/>
    <mergeCell ref="D44:D45"/>
    <mergeCell ref="H44:H45"/>
    <mergeCell ref="I44:I45"/>
    <mergeCell ref="J44:J45"/>
    <mergeCell ref="K44:K45"/>
    <mergeCell ref="A42:A43"/>
    <mergeCell ref="B42:B43"/>
    <mergeCell ref="D42:D43"/>
    <mergeCell ref="H42:H43"/>
    <mergeCell ref="I42:I43"/>
    <mergeCell ref="J42:J43"/>
    <mergeCell ref="C42:C43"/>
    <mergeCell ref="C44:C45"/>
    <mergeCell ref="K46:K47"/>
    <mergeCell ref="A48:A49"/>
    <mergeCell ref="B48:B49"/>
    <mergeCell ref="D48:D49"/>
    <mergeCell ref="H48:H49"/>
    <mergeCell ref="I48:I49"/>
    <mergeCell ref="J48:J49"/>
    <mergeCell ref="K48:K49"/>
    <mergeCell ref="A46:A47"/>
    <mergeCell ref="B46:B47"/>
    <mergeCell ref="D46:D47"/>
    <mergeCell ref="H46:H47"/>
    <mergeCell ref="I46:I47"/>
    <mergeCell ref="J46:J47"/>
    <mergeCell ref="C46:C47"/>
    <mergeCell ref="C48:C49"/>
    <mergeCell ref="K50:K51"/>
    <mergeCell ref="A52:A53"/>
    <mergeCell ref="B52:B53"/>
    <mergeCell ref="D52:D53"/>
    <mergeCell ref="H52:H53"/>
    <mergeCell ref="I52:I53"/>
    <mergeCell ref="J52:J53"/>
    <mergeCell ref="K52:K53"/>
    <mergeCell ref="A50:A51"/>
    <mergeCell ref="B50:B51"/>
    <mergeCell ref="D50:D51"/>
    <mergeCell ref="H50:H51"/>
    <mergeCell ref="I50:I51"/>
    <mergeCell ref="J50:J51"/>
    <mergeCell ref="C50:C51"/>
    <mergeCell ref="C52:C53"/>
    <mergeCell ref="K54:K55"/>
    <mergeCell ref="A56:A57"/>
    <mergeCell ref="B56:B57"/>
    <mergeCell ref="D56:D57"/>
    <mergeCell ref="H56:H57"/>
    <mergeCell ref="I56:I57"/>
    <mergeCell ref="J56:J57"/>
    <mergeCell ref="K56:K57"/>
    <mergeCell ref="A54:A55"/>
    <mergeCell ref="B54:B55"/>
    <mergeCell ref="D54:D55"/>
    <mergeCell ref="H54:H55"/>
    <mergeCell ref="I54:I55"/>
    <mergeCell ref="J54:J55"/>
    <mergeCell ref="C54:C55"/>
    <mergeCell ref="C56:C57"/>
    <mergeCell ref="K58:K59"/>
    <mergeCell ref="A60:A61"/>
    <mergeCell ref="B60:B61"/>
    <mergeCell ref="D60:D61"/>
    <mergeCell ref="H60:H61"/>
    <mergeCell ref="I60:I61"/>
    <mergeCell ref="J60:J61"/>
    <mergeCell ref="K60:K61"/>
    <mergeCell ref="A58:A59"/>
    <mergeCell ref="B58:B59"/>
    <mergeCell ref="D58:D59"/>
    <mergeCell ref="H58:H59"/>
    <mergeCell ref="I58:I59"/>
    <mergeCell ref="J58:J59"/>
    <mergeCell ref="C58:C59"/>
    <mergeCell ref="C60:C61"/>
    <mergeCell ref="K62:K63"/>
    <mergeCell ref="A64:A65"/>
    <mergeCell ref="B64:B65"/>
    <mergeCell ref="D64:D65"/>
    <mergeCell ref="H64:H65"/>
    <mergeCell ref="I64:I65"/>
    <mergeCell ref="J64:J65"/>
    <mergeCell ref="K64:K65"/>
    <mergeCell ref="A62:A63"/>
    <mergeCell ref="B62:B63"/>
    <mergeCell ref="D62:D63"/>
    <mergeCell ref="H62:H63"/>
    <mergeCell ref="I62:I63"/>
    <mergeCell ref="J62:J63"/>
    <mergeCell ref="C62:C63"/>
    <mergeCell ref="C64:C65"/>
    <mergeCell ref="K66:K67"/>
    <mergeCell ref="A68:A69"/>
    <mergeCell ref="B68:B69"/>
    <mergeCell ref="D68:D69"/>
    <mergeCell ref="H68:H69"/>
    <mergeCell ref="I68:I69"/>
    <mergeCell ref="J68:J69"/>
    <mergeCell ref="K68:K69"/>
    <mergeCell ref="A66:A67"/>
    <mergeCell ref="B66:B67"/>
    <mergeCell ref="D66:D67"/>
    <mergeCell ref="H66:H67"/>
    <mergeCell ref="I66:I67"/>
    <mergeCell ref="J66:J67"/>
    <mergeCell ref="C66:C67"/>
    <mergeCell ref="C68:C69"/>
    <mergeCell ref="K70:K71"/>
    <mergeCell ref="A72:A73"/>
    <mergeCell ref="B72:B73"/>
    <mergeCell ref="D72:D73"/>
    <mergeCell ref="H72:H73"/>
    <mergeCell ref="I72:I73"/>
    <mergeCell ref="J72:J73"/>
    <mergeCell ref="K72:K73"/>
    <mergeCell ref="A70:A71"/>
    <mergeCell ref="B70:B71"/>
    <mergeCell ref="D70:D71"/>
    <mergeCell ref="H70:H71"/>
    <mergeCell ref="I70:I71"/>
    <mergeCell ref="J70:J71"/>
    <mergeCell ref="C70:C71"/>
    <mergeCell ref="C72:C73"/>
    <mergeCell ref="K74:K75"/>
    <mergeCell ref="A76:A77"/>
    <mergeCell ref="B76:B77"/>
    <mergeCell ref="D76:D77"/>
    <mergeCell ref="H76:H77"/>
    <mergeCell ref="I76:I77"/>
    <mergeCell ref="J76:J77"/>
    <mergeCell ref="K76:K77"/>
    <mergeCell ref="A74:A75"/>
    <mergeCell ref="B74:B75"/>
    <mergeCell ref="D74:D75"/>
    <mergeCell ref="H74:H75"/>
    <mergeCell ref="I74:I75"/>
    <mergeCell ref="J74:J75"/>
    <mergeCell ref="C74:C75"/>
    <mergeCell ref="C76:C77"/>
    <mergeCell ref="K78:K79"/>
    <mergeCell ref="A80:A81"/>
    <mergeCell ref="B80:B81"/>
    <mergeCell ref="D80:D81"/>
    <mergeCell ref="H80:H81"/>
    <mergeCell ref="I80:I81"/>
    <mergeCell ref="J80:J81"/>
    <mergeCell ref="K80:K81"/>
    <mergeCell ref="A78:A79"/>
    <mergeCell ref="B78:B79"/>
    <mergeCell ref="D78:D79"/>
    <mergeCell ref="H78:H79"/>
    <mergeCell ref="I78:I79"/>
    <mergeCell ref="J78:J79"/>
    <mergeCell ref="C78:C79"/>
    <mergeCell ref="C80:C81"/>
    <mergeCell ref="K82:K83"/>
    <mergeCell ref="A86:A87"/>
    <mergeCell ref="B86:B87"/>
    <mergeCell ref="D86:D87"/>
    <mergeCell ref="H86:H87"/>
    <mergeCell ref="I86:I87"/>
    <mergeCell ref="J86:J87"/>
    <mergeCell ref="K86:K87"/>
    <mergeCell ref="A82:A83"/>
    <mergeCell ref="B82:B83"/>
    <mergeCell ref="D82:D83"/>
    <mergeCell ref="H82:H83"/>
    <mergeCell ref="I82:I83"/>
    <mergeCell ref="J82:J83"/>
    <mergeCell ref="C82:C83"/>
    <mergeCell ref="C86:C87"/>
    <mergeCell ref="A84:A85"/>
    <mergeCell ref="B84:B85"/>
    <mergeCell ref="C84:C85"/>
    <mergeCell ref="D84:D85"/>
    <mergeCell ref="H84:H85"/>
    <mergeCell ref="I84:I85"/>
    <mergeCell ref="J84:J85"/>
    <mergeCell ref="K84:K85"/>
    <mergeCell ref="H92:I92"/>
    <mergeCell ref="J92:K92"/>
    <mergeCell ref="K88:K89"/>
    <mergeCell ref="A90:A91"/>
    <mergeCell ref="B90:B91"/>
    <mergeCell ref="D90:D91"/>
    <mergeCell ref="H90:H91"/>
    <mergeCell ref="I90:I91"/>
    <mergeCell ref="J90:J91"/>
    <mergeCell ref="K90:K91"/>
    <mergeCell ref="A88:A89"/>
    <mergeCell ref="B88:B89"/>
    <mergeCell ref="D88:D89"/>
    <mergeCell ref="H88:H89"/>
    <mergeCell ref="I88:I89"/>
    <mergeCell ref="J88:J89"/>
    <mergeCell ref="C88:C89"/>
    <mergeCell ref="C90:C91"/>
  </mergeCells>
  <pageMargins left="0.511811024" right="0.511811024" top="0.78740157499999996" bottom="0.78740157499999996" header="0.31496062000000002" footer="0.31496062000000002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F11D7-D84D-411A-8EA2-E189DB406C40}">
  <dimension ref="A1:L117"/>
  <sheetViews>
    <sheetView tabSelected="1" topLeftCell="D85" zoomScale="90" zoomScaleNormal="90" workbookViewId="0">
      <selection activeCell="L4" sqref="L4:L5"/>
    </sheetView>
  </sheetViews>
  <sheetFormatPr defaultRowHeight="15" x14ac:dyDescent="0.25"/>
  <cols>
    <col min="1" max="1" width="4" customWidth="1"/>
    <col min="2" max="2" width="74.42578125" bestFit="1" customWidth="1"/>
    <col min="3" max="3" width="13.140625" bestFit="1" customWidth="1"/>
    <col min="4" max="4" width="13.140625" customWidth="1"/>
    <col min="5" max="5" width="31.140625" bestFit="1" customWidth="1"/>
    <col min="6" max="6" width="29.140625" bestFit="1" customWidth="1"/>
    <col min="7" max="7" width="28.140625" bestFit="1" customWidth="1"/>
    <col min="8" max="8" width="14.42578125" customWidth="1"/>
    <col min="9" max="9" width="18.5703125" customWidth="1"/>
    <col min="10" max="10" width="14.42578125" customWidth="1"/>
    <col min="11" max="11" width="18.7109375" customWidth="1"/>
    <col min="12" max="12" width="12.5703125" customWidth="1"/>
  </cols>
  <sheetData>
    <row r="1" spans="1:12" x14ac:dyDescent="0.25">
      <c r="A1" s="92" t="s">
        <v>11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4"/>
    </row>
    <row r="2" spans="1:12" ht="15.75" thickBot="1" x14ac:dyDescent="0.3">
      <c r="A2" s="95"/>
      <c r="B2" s="96"/>
      <c r="C2" s="96"/>
      <c r="D2" s="96"/>
      <c r="E2" s="96"/>
      <c r="F2" s="96"/>
      <c r="G2" s="96"/>
      <c r="H2" s="96"/>
      <c r="I2" s="96"/>
      <c r="J2" s="96"/>
      <c r="K2" s="96"/>
      <c r="L2" s="97"/>
    </row>
    <row r="3" spans="1:12" ht="72.75" customHeight="1" thickBot="1" x14ac:dyDescent="0.3">
      <c r="A3" s="1"/>
      <c r="B3" s="20" t="s">
        <v>2</v>
      </c>
      <c r="C3" s="76" t="s">
        <v>3</v>
      </c>
      <c r="D3" s="77"/>
      <c r="E3" s="65" t="s">
        <v>5</v>
      </c>
      <c r="F3" s="66"/>
      <c r="G3" s="66"/>
      <c r="H3" s="8" t="s">
        <v>6</v>
      </c>
      <c r="I3" s="12" t="s">
        <v>7</v>
      </c>
      <c r="J3" s="13" t="s">
        <v>8</v>
      </c>
      <c r="K3" s="9" t="s">
        <v>9</v>
      </c>
      <c r="L3" s="38" t="s">
        <v>535</v>
      </c>
    </row>
    <row r="4" spans="1:12" x14ac:dyDescent="0.25">
      <c r="A4" s="40">
        <v>1</v>
      </c>
      <c r="B4" s="104" t="s">
        <v>317</v>
      </c>
      <c r="C4" s="40">
        <v>10</v>
      </c>
      <c r="D4" s="100" t="s">
        <v>19</v>
      </c>
      <c r="E4" s="15" t="s">
        <v>431</v>
      </c>
      <c r="F4" s="16" t="s">
        <v>363</v>
      </c>
      <c r="G4" s="17" t="s">
        <v>378</v>
      </c>
      <c r="H4" s="44">
        <f>AVERAGE(E5,F5,G5)</f>
        <v>29.853333333333335</v>
      </c>
      <c r="I4" s="46">
        <f>C4*H4</f>
        <v>298.53333333333336</v>
      </c>
      <c r="J4" s="48">
        <f>MEDIAN(E5,F5,G5)</f>
        <v>28.92</v>
      </c>
      <c r="K4" s="50">
        <f>C4*J4</f>
        <v>289.20000000000005</v>
      </c>
      <c r="L4" s="102">
        <f>I4/12/18</f>
        <v>1.3820987654320989</v>
      </c>
    </row>
    <row r="5" spans="1:12" ht="20.25" customHeight="1" thickBot="1" x14ac:dyDescent="0.3">
      <c r="A5" s="41"/>
      <c r="B5" s="105"/>
      <c r="C5" s="41"/>
      <c r="D5" s="101"/>
      <c r="E5" s="2">
        <v>28</v>
      </c>
      <c r="F5" s="3">
        <v>28.92</v>
      </c>
      <c r="G5" s="10">
        <v>32.64</v>
      </c>
      <c r="H5" s="45"/>
      <c r="I5" s="47"/>
      <c r="J5" s="49"/>
      <c r="K5" s="51"/>
      <c r="L5" s="103">
        <f t="shared" ref="L5:L67" si="0">I5/24/8</f>
        <v>0</v>
      </c>
    </row>
    <row r="6" spans="1:12" x14ac:dyDescent="0.25">
      <c r="A6" s="40">
        <v>2</v>
      </c>
      <c r="B6" s="98" t="s">
        <v>318</v>
      </c>
      <c r="C6" s="40">
        <v>4</v>
      </c>
      <c r="D6" s="100" t="s">
        <v>19</v>
      </c>
      <c r="E6" s="18" t="s">
        <v>393</v>
      </c>
      <c r="F6" s="16" t="s">
        <v>432</v>
      </c>
      <c r="G6" s="19" t="s">
        <v>433</v>
      </c>
      <c r="H6" s="44">
        <f t="shared" ref="H6" si="1">AVERAGE(E7,F7,G7)</f>
        <v>97.486666666666679</v>
      </c>
      <c r="I6" s="46">
        <f t="shared" ref="I6" si="2">C6*H6</f>
        <v>389.94666666666672</v>
      </c>
      <c r="J6" s="48">
        <f t="shared" ref="J6" si="3">MEDIAN(E7,F7,G7)</f>
        <v>97.65</v>
      </c>
      <c r="K6" s="50">
        <f t="shared" ref="K6" si="4">C6*J6</f>
        <v>390.6</v>
      </c>
      <c r="L6" s="102">
        <f t="shared" ref="L6" si="5">I6/12/18</f>
        <v>1.805308641975309</v>
      </c>
    </row>
    <row r="7" spans="1:12" ht="15.75" thickBot="1" x14ac:dyDescent="0.3">
      <c r="A7" s="41"/>
      <c r="B7" s="99"/>
      <c r="C7" s="41"/>
      <c r="D7" s="101"/>
      <c r="E7" s="4">
        <v>94.91</v>
      </c>
      <c r="F7" s="5">
        <v>97.65</v>
      </c>
      <c r="G7" s="6">
        <v>99.9</v>
      </c>
      <c r="H7" s="45"/>
      <c r="I7" s="47"/>
      <c r="J7" s="49"/>
      <c r="K7" s="51"/>
      <c r="L7" s="103">
        <f t="shared" si="0"/>
        <v>0</v>
      </c>
    </row>
    <row r="8" spans="1:12" x14ac:dyDescent="0.25">
      <c r="A8" s="40">
        <v>3</v>
      </c>
      <c r="B8" s="98" t="s">
        <v>319</v>
      </c>
      <c r="C8" s="100">
        <v>3</v>
      </c>
      <c r="D8" s="40" t="s">
        <v>50</v>
      </c>
      <c r="E8" s="18" t="s">
        <v>374</v>
      </c>
      <c r="F8" s="16" t="s">
        <v>392</v>
      </c>
      <c r="G8" s="19" t="s">
        <v>434</v>
      </c>
      <c r="H8" s="44">
        <f t="shared" ref="H8" si="6">AVERAGE(E9,F9,G9)</f>
        <v>15.723333333333334</v>
      </c>
      <c r="I8" s="46">
        <f t="shared" ref="I8" si="7">C8*H8</f>
        <v>47.17</v>
      </c>
      <c r="J8" s="48">
        <f t="shared" ref="J8" si="8">MEDIAN(E9,F9,G9)</f>
        <v>15.49</v>
      </c>
      <c r="K8" s="50">
        <f t="shared" ref="K8" si="9">C8*J8</f>
        <v>46.47</v>
      </c>
      <c r="L8" s="102">
        <f t="shared" ref="L8" si="10">I8/12/18</f>
        <v>0.21837962962962965</v>
      </c>
    </row>
    <row r="9" spans="1:12" ht="15.75" thickBot="1" x14ac:dyDescent="0.3">
      <c r="A9" s="41"/>
      <c r="B9" s="99"/>
      <c r="C9" s="101"/>
      <c r="D9" s="41"/>
      <c r="E9" s="4">
        <v>15.49</v>
      </c>
      <c r="F9" s="5">
        <v>15.49</v>
      </c>
      <c r="G9" s="6">
        <v>16.190000000000001</v>
      </c>
      <c r="H9" s="45"/>
      <c r="I9" s="47"/>
      <c r="J9" s="49"/>
      <c r="K9" s="51"/>
      <c r="L9" s="103">
        <f t="shared" si="0"/>
        <v>0</v>
      </c>
    </row>
    <row r="10" spans="1:12" x14ac:dyDescent="0.25">
      <c r="A10" s="40">
        <v>4</v>
      </c>
      <c r="B10" s="98" t="s">
        <v>48</v>
      </c>
      <c r="C10" s="100">
        <v>2</v>
      </c>
      <c r="D10" s="40" t="s">
        <v>50</v>
      </c>
      <c r="E10" s="18" t="s">
        <v>435</v>
      </c>
      <c r="F10" s="16" t="s">
        <v>436</v>
      </c>
      <c r="G10" s="16" t="s">
        <v>361</v>
      </c>
      <c r="H10" s="44">
        <f t="shared" ref="H10" si="11">AVERAGE(E11,F11,G11)</f>
        <v>49.793333333333329</v>
      </c>
      <c r="I10" s="46">
        <f t="shared" ref="I10" si="12">C10*H10</f>
        <v>99.586666666666659</v>
      </c>
      <c r="J10" s="48">
        <f t="shared" ref="J10" si="13">MEDIAN(E11,F11,G11)</f>
        <v>52.86</v>
      </c>
      <c r="K10" s="50">
        <f t="shared" ref="K10" si="14">C10*J10</f>
        <v>105.72</v>
      </c>
      <c r="L10" s="102">
        <f t="shared" ref="L10" si="15">I10/12/18</f>
        <v>0.46104938271604934</v>
      </c>
    </row>
    <row r="11" spans="1:12" ht="15.75" thickBot="1" x14ac:dyDescent="0.3">
      <c r="A11" s="41"/>
      <c r="B11" s="99"/>
      <c r="C11" s="101"/>
      <c r="D11" s="41"/>
      <c r="E11" s="4">
        <v>41.62</v>
      </c>
      <c r="F11" s="5">
        <v>52.86</v>
      </c>
      <c r="G11" s="5">
        <v>54.9</v>
      </c>
      <c r="H11" s="45"/>
      <c r="I11" s="47"/>
      <c r="J11" s="49"/>
      <c r="K11" s="51"/>
      <c r="L11" s="103">
        <f t="shared" si="0"/>
        <v>0</v>
      </c>
    </row>
    <row r="12" spans="1:12" x14ac:dyDescent="0.25">
      <c r="A12" s="40">
        <v>5</v>
      </c>
      <c r="B12" s="98" t="s">
        <v>354</v>
      </c>
      <c r="C12" s="100">
        <v>10</v>
      </c>
      <c r="D12" s="100" t="s">
        <v>144</v>
      </c>
      <c r="E12" s="18" t="s">
        <v>437</v>
      </c>
      <c r="F12" s="16" t="s">
        <v>438</v>
      </c>
      <c r="G12" s="19" t="s">
        <v>439</v>
      </c>
      <c r="H12" s="44">
        <f t="shared" ref="H12" si="16">AVERAGE(E13,F13,G13)</f>
        <v>15.656666666666666</v>
      </c>
      <c r="I12" s="46">
        <f t="shared" ref="I12" si="17">C12*H12</f>
        <v>156.56666666666666</v>
      </c>
      <c r="J12" s="48">
        <f t="shared" ref="J12" si="18">MEDIAN(E13,F13,G13)</f>
        <v>15.64</v>
      </c>
      <c r="K12" s="50">
        <f t="shared" ref="K12" si="19">C12*J12</f>
        <v>156.4</v>
      </c>
      <c r="L12" s="102">
        <f t="shared" ref="L12" si="20">I12/12/18</f>
        <v>0.72484567901234565</v>
      </c>
    </row>
    <row r="13" spans="1:12" ht="15.75" thickBot="1" x14ac:dyDescent="0.3">
      <c r="A13" s="41"/>
      <c r="B13" s="99"/>
      <c r="C13" s="101"/>
      <c r="D13" s="101"/>
      <c r="E13" s="4">
        <v>15.11</v>
      </c>
      <c r="F13" s="5">
        <v>15.64</v>
      </c>
      <c r="G13" s="6">
        <v>16.22</v>
      </c>
      <c r="H13" s="45"/>
      <c r="I13" s="47"/>
      <c r="J13" s="49"/>
      <c r="K13" s="51"/>
      <c r="L13" s="103">
        <f t="shared" si="0"/>
        <v>0</v>
      </c>
    </row>
    <row r="14" spans="1:12" ht="15" customHeight="1" x14ac:dyDescent="0.25">
      <c r="A14" s="40">
        <v>6</v>
      </c>
      <c r="B14" s="98" t="s">
        <v>339</v>
      </c>
      <c r="C14" s="40">
        <v>20</v>
      </c>
      <c r="D14" s="100" t="s">
        <v>19</v>
      </c>
      <c r="E14" s="18" t="s">
        <v>440</v>
      </c>
      <c r="F14" s="16" t="s">
        <v>441</v>
      </c>
      <c r="G14" s="19" t="s">
        <v>373</v>
      </c>
      <c r="H14" s="44">
        <f t="shared" ref="H14" si="21">AVERAGE(E15,F15,G15)</f>
        <v>41.196666666666665</v>
      </c>
      <c r="I14" s="46">
        <f t="shared" ref="I14" si="22">C14*H14</f>
        <v>823.93333333333328</v>
      </c>
      <c r="J14" s="48">
        <f t="shared" ref="J14" si="23">MEDIAN(E15,F15,G15)</f>
        <v>43.6</v>
      </c>
      <c r="K14" s="50">
        <f t="shared" ref="K14" si="24">C14*J14</f>
        <v>872</v>
      </c>
      <c r="L14" s="102">
        <f t="shared" ref="L14" si="25">I14/12/18</f>
        <v>3.814506172839506</v>
      </c>
    </row>
    <row r="15" spans="1:12" ht="15.75" customHeight="1" thickBot="1" x14ac:dyDescent="0.3">
      <c r="A15" s="41"/>
      <c r="B15" s="99"/>
      <c r="C15" s="41"/>
      <c r="D15" s="101"/>
      <c r="E15" s="4">
        <v>36</v>
      </c>
      <c r="F15" s="5">
        <v>43.6</v>
      </c>
      <c r="G15" s="6">
        <v>43.99</v>
      </c>
      <c r="H15" s="45"/>
      <c r="I15" s="47"/>
      <c r="J15" s="49"/>
      <c r="K15" s="51"/>
      <c r="L15" s="103">
        <f t="shared" si="0"/>
        <v>0</v>
      </c>
    </row>
    <row r="16" spans="1:12" ht="15" customHeight="1" x14ac:dyDescent="0.25">
      <c r="A16" s="40">
        <v>7</v>
      </c>
      <c r="B16" s="98" t="s">
        <v>320</v>
      </c>
      <c r="C16" s="40">
        <v>4</v>
      </c>
      <c r="D16" s="100" t="s">
        <v>21</v>
      </c>
      <c r="E16" s="18" t="s">
        <v>442</v>
      </c>
      <c r="F16" s="16" t="s">
        <v>361</v>
      </c>
      <c r="G16" s="19" t="s">
        <v>363</v>
      </c>
      <c r="H16" s="44">
        <f t="shared" ref="H16" si="26">AVERAGE(E17,F17,G17)</f>
        <v>36.9</v>
      </c>
      <c r="I16" s="46">
        <f t="shared" ref="I16" si="27">C16*H16</f>
        <v>147.6</v>
      </c>
      <c r="J16" s="48">
        <f t="shared" ref="J16" si="28">MEDIAN(E17,F17,G17)</f>
        <v>38.9</v>
      </c>
      <c r="K16" s="50">
        <f t="shared" ref="K16" si="29">C16*J16</f>
        <v>155.6</v>
      </c>
      <c r="L16" s="102">
        <f t="shared" ref="L16" si="30">I16/12/18</f>
        <v>0.68333333333333324</v>
      </c>
    </row>
    <row r="17" spans="1:12" ht="15.75" customHeight="1" thickBot="1" x14ac:dyDescent="0.3">
      <c r="A17" s="41"/>
      <c r="B17" s="99"/>
      <c r="C17" s="41"/>
      <c r="D17" s="101"/>
      <c r="E17" s="4">
        <v>32.9</v>
      </c>
      <c r="F17" s="5">
        <v>38.9</v>
      </c>
      <c r="G17" s="6">
        <v>38.9</v>
      </c>
      <c r="H17" s="45"/>
      <c r="I17" s="47"/>
      <c r="J17" s="49"/>
      <c r="K17" s="51"/>
      <c r="L17" s="103">
        <f t="shared" si="0"/>
        <v>0</v>
      </c>
    </row>
    <row r="18" spans="1:12" ht="15" customHeight="1" x14ac:dyDescent="0.25">
      <c r="A18" s="40">
        <v>8</v>
      </c>
      <c r="B18" s="106" t="s">
        <v>63</v>
      </c>
      <c r="C18" s="40">
        <v>200</v>
      </c>
      <c r="D18" s="40" t="s">
        <v>19</v>
      </c>
      <c r="E18" s="18" t="s">
        <v>444</v>
      </c>
      <c r="F18" s="18" t="s">
        <v>443</v>
      </c>
      <c r="G18" s="19" t="s">
        <v>378</v>
      </c>
      <c r="H18" s="44">
        <f t="shared" ref="H18" si="31">AVERAGE(E19,F19,G19)</f>
        <v>0.98666666666666669</v>
      </c>
      <c r="I18" s="46">
        <f t="shared" ref="I18" si="32">C18*H18</f>
        <v>197.33333333333334</v>
      </c>
      <c r="J18" s="48">
        <f t="shared" ref="J18" si="33">MEDIAN(E19,F19,G19)</f>
        <v>0.96</v>
      </c>
      <c r="K18" s="50">
        <f t="shared" ref="K18" si="34">C18*J18</f>
        <v>192</v>
      </c>
      <c r="L18" s="102">
        <f t="shared" ref="L18" si="35">I18/12/18</f>
        <v>0.91358024691358031</v>
      </c>
    </row>
    <row r="19" spans="1:12" ht="15.75" customHeight="1" thickBot="1" x14ac:dyDescent="0.3">
      <c r="A19" s="41"/>
      <c r="B19" s="107"/>
      <c r="C19" s="41"/>
      <c r="D19" s="41"/>
      <c r="E19" s="4">
        <v>0.85</v>
      </c>
      <c r="F19" s="4">
        <v>0.96</v>
      </c>
      <c r="G19" s="6">
        <v>1.1499999999999999</v>
      </c>
      <c r="H19" s="45"/>
      <c r="I19" s="47"/>
      <c r="J19" s="49"/>
      <c r="K19" s="51"/>
      <c r="L19" s="103">
        <f t="shared" si="0"/>
        <v>0</v>
      </c>
    </row>
    <row r="20" spans="1:12" ht="15" customHeight="1" x14ac:dyDescent="0.25">
      <c r="A20" s="40">
        <v>9</v>
      </c>
      <c r="B20" s="106" t="s">
        <v>66</v>
      </c>
      <c r="C20" s="40">
        <v>300</v>
      </c>
      <c r="D20" s="40" t="s">
        <v>19</v>
      </c>
      <c r="E20" s="18" t="s">
        <v>445</v>
      </c>
      <c r="F20" s="16" t="s">
        <v>446</v>
      </c>
      <c r="G20" s="19" t="s">
        <v>448</v>
      </c>
      <c r="H20" s="44">
        <f t="shared" ref="H20" si="36">AVERAGE(E21,F21,G21)</f>
        <v>0.10333333333333333</v>
      </c>
      <c r="I20" s="46">
        <f>C20*H20</f>
        <v>31</v>
      </c>
      <c r="J20" s="48">
        <f t="shared" ref="J20" si="37">MEDIAN(E21,F21,G21)</f>
        <v>0.11</v>
      </c>
      <c r="K20" s="50">
        <f t="shared" ref="K20" si="38">C20*J20</f>
        <v>33</v>
      </c>
      <c r="L20" s="102">
        <f t="shared" ref="L20" si="39">I20/12/18</f>
        <v>0.14351851851851852</v>
      </c>
    </row>
    <row r="21" spans="1:12" ht="15.75" customHeight="1" thickBot="1" x14ac:dyDescent="0.3">
      <c r="A21" s="41"/>
      <c r="B21" s="107"/>
      <c r="C21" s="41"/>
      <c r="D21" s="41"/>
      <c r="E21" s="4">
        <v>7.0000000000000007E-2</v>
      </c>
      <c r="F21" s="5">
        <v>0.11</v>
      </c>
      <c r="G21" s="6">
        <v>0.13</v>
      </c>
      <c r="H21" s="45"/>
      <c r="I21" s="47"/>
      <c r="J21" s="49"/>
      <c r="K21" s="51"/>
      <c r="L21" s="103">
        <f t="shared" si="0"/>
        <v>0</v>
      </c>
    </row>
    <row r="22" spans="1:12" ht="15" customHeight="1" x14ac:dyDescent="0.25">
      <c r="A22" s="40">
        <v>10</v>
      </c>
      <c r="B22" s="106" t="s">
        <v>70</v>
      </c>
      <c r="C22" s="40">
        <v>200</v>
      </c>
      <c r="D22" s="40" t="s">
        <v>19</v>
      </c>
      <c r="E22" s="18" t="s">
        <v>447</v>
      </c>
      <c r="F22" s="16" t="s">
        <v>449</v>
      </c>
      <c r="G22" s="19" t="s">
        <v>450</v>
      </c>
      <c r="H22" s="44">
        <f t="shared" ref="H22" si="40">AVERAGE(E23,F23,G23)</f>
        <v>3.3333333333333333E-2</v>
      </c>
      <c r="I22" s="46">
        <f t="shared" ref="I22" si="41">C22*H22</f>
        <v>6.666666666666667</v>
      </c>
      <c r="J22" s="48">
        <f t="shared" ref="J22" si="42">MEDIAN(E23,F23,G23)</f>
        <v>0.03</v>
      </c>
      <c r="K22" s="50">
        <f t="shared" ref="K22" si="43">C22*J22</f>
        <v>6</v>
      </c>
      <c r="L22" s="102">
        <f t="shared" ref="L22" si="44">I22/12/18</f>
        <v>3.0864197530864199E-2</v>
      </c>
    </row>
    <row r="23" spans="1:12" ht="15.75" customHeight="1" thickBot="1" x14ac:dyDescent="0.3">
      <c r="A23" s="41"/>
      <c r="B23" s="107"/>
      <c r="C23" s="41"/>
      <c r="D23" s="41"/>
      <c r="E23" s="4">
        <v>0.02</v>
      </c>
      <c r="F23" s="5">
        <v>0.03</v>
      </c>
      <c r="G23" s="6">
        <v>0.05</v>
      </c>
      <c r="H23" s="45"/>
      <c r="I23" s="47"/>
      <c r="J23" s="49"/>
      <c r="K23" s="51"/>
      <c r="L23" s="103">
        <f t="shared" si="0"/>
        <v>0</v>
      </c>
    </row>
    <row r="24" spans="1:12" ht="15" customHeight="1" x14ac:dyDescent="0.25">
      <c r="A24" s="40">
        <v>11</v>
      </c>
      <c r="B24" s="106" t="s">
        <v>71</v>
      </c>
      <c r="C24" s="40">
        <v>200</v>
      </c>
      <c r="D24" s="40" t="s">
        <v>19</v>
      </c>
      <c r="E24" s="18" t="s">
        <v>451</v>
      </c>
      <c r="F24" s="16" t="s">
        <v>452</v>
      </c>
      <c r="G24" s="19" t="s">
        <v>454</v>
      </c>
      <c r="H24" s="44">
        <f t="shared" ref="H24" si="45">AVERAGE(E25,F25,G25)</f>
        <v>4.6666666666666669E-2</v>
      </c>
      <c r="I24" s="46">
        <f t="shared" ref="I24" si="46">C24*H24</f>
        <v>9.3333333333333339</v>
      </c>
      <c r="J24" s="48">
        <f t="shared" ref="J24" si="47">MEDIAN(E25,F25,G25)</f>
        <v>0.05</v>
      </c>
      <c r="K24" s="50">
        <f t="shared" ref="K24" si="48">C24*J24</f>
        <v>10</v>
      </c>
      <c r="L24" s="102">
        <f t="shared" ref="L24" si="49">I24/12/18</f>
        <v>4.3209876543209874E-2</v>
      </c>
    </row>
    <row r="25" spans="1:12" ht="15.75" customHeight="1" thickBot="1" x14ac:dyDescent="0.3">
      <c r="A25" s="41"/>
      <c r="B25" s="107"/>
      <c r="C25" s="41"/>
      <c r="D25" s="41"/>
      <c r="E25" s="4">
        <v>0.04</v>
      </c>
      <c r="F25" s="5">
        <v>0.05</v>
      </c>
      <c r="G25" s="6">
        <v>0.05</v>
      </c>
      <c r="H25" s="45"/>
      <c r="I25" s="47"/>
      <c r="J25" s="49"/>
      <c r="K25" s="51"/>
      <c r="L25" s="103">
        <f t="shared" si="0"/>
        <v>0</v>
      </c>
    </row>
    <row r="26" spans="1:12" ht="15" customHeight="1" x14ac:dyDescent="0.25">
      <c r="A26" s="40">
        <v>12</v>
      </c>
      <c r="B26" s="106" t="s">
        <v>72</v>
      </c>
      <c r="C26" s="71">
        <v>100</v>
      </c>
      <c r="D26" s="71" t="s">
        <v>19</v>
      </c>
      <c r="E26" s="18" t="s">
        <v>445</v>
      </c>
      <c r="F26" s="16" t="s">
        <v>453</v>
      </c>
      <c r="G26" s="21" t="s">
        <v>452</v>
      </c>
      <c r="H26" s="44">
        <f t="shared" ref="H26" si="50">AVERAGE(E27,F27,G27)</f>
        <v>7.0000000000000007E-2</v>
      </c>
      <c r="I26" s="46">
        <f t="shared" ref="I26" si="51">C26*H26</f>
        <v>7.0000000000000009</v>
      </c>
      <c r="J26" s="48">
        <f t="shared" ref="J26" si="52">MEDIAN(E27,F27,G27)</f>
        <v>7.0000000000000007E-2</v>
      </c>
      <c r="K26" s="50">
        <f t="shared" ref="K26" si="53">C26*J26</f>
        <v>7.0000000000000009</v>
      </c>
      <c r="L26" s="102">
        <f t="shared" ref="L26" si="54">I26/12/18</f>
        <v>3.2407407407407413E-2</v>
      </c>
    </row>
    <row r="27" spans="1:12" ht="15.75" customHeight="1" thickBot="1" x14ac:dyDescent="0.3">
      <c r="A27" s="41"/>
      <c r="B27" s="107"/>
      <c r="C27" s="72"/>
      <c r="D27" s="72"/>
      <c r="E27" s="4">
        <v>0.06</v>
      </c>
      <c r="F27" s="5">
        <v>7.0000000000000007E-2</v>
      </c>
      <c r="G27" s="6">
        <v>0.08</v>
      </c>
      <c r="H27" s="45"/>
      <c r="I27" s="47"/>
      <c r="J27" s="49"/>
      <c r="K27" s="51"/>
      <c r="L27" s="103">
        <f t="shared" si="0"/>
        <v>0</v>
      </c>
    </row>
    <row r="28" spans="1:12" x14ac:dyDescent="0.25">
      <c r="A28" s="40">
        <v>13</v>
      </c>
      <c r="B28" s="106" t="s">
        <v>83</v>
      </c>
      <c r="C28" s="40">
        <v>100</v>
      </c>
      <c r="D28" s="40" t="s">
        <v>18</v>
      </c>
      <c r="E28" s="18" t="s">
        <v>373</v>
      </c>
      <c r="F28" s="16" t="s">
        <v>455</v>
      </c>
      <c r="G28" s="21" t="s">
        <v>456</v>
      </c>
      <c r="H28" s="44">
        <f t="shared" ref="H28" si="55">AVERAGE(E29,F29,G29)</f>
        <v>8.9799999999999986</v>
      </c>
      <c r="I28" s="46">
        <f t="shared" ref="I28" si="56">C28*H28</f>
        <v>897.99999999999989</v>
      </c>
      <c r="J28" s="48">
        <f t="shared" ref="J28" si="57">MEDIAN(E29,F29,G29)</f>
        <v>8.85</v>
      </c>
      <c r="K28" s="50">
        <f t="shared" ref="K28" si="58">C28*J28</f>
        <v>885</v>
      </c>
      <c r="L28" s="102">
        <f t="shared" ref="L28" si="59">I28/12/18</f>
        <v>4.1574074074074074</v>
      </c>
    </row>
    <row r="29" spans="1:12" ht="15.75" thickBot="1" x14ac:dyDescent="0.3">
      <c r="A29" s="41"/>
      <c r="B29" s="107"/>
      <c r="C29" s="41"/>
      <c r="D29" s="41"/>
      <c r="E29" s="4">
        <v>8.19</v>
      </c>
      <c r="F29" s="5">
        <v>8.85</v>
      </c>
      <c r="G29" s="6">
        <v>9.9</v>
      </c>
      <c r="H29" s="45"/>
      <c r="I29" s="47"/>
      <c r="J29" s="49"/>
      <c r="K29" s="51"/>
      <c r="L29" s="103">
        <f t="shared" si="0"/>
        <v>0</v>
      </c>
    </row>
    <row r="30" spans="1:12" x14ac:dyDescent="0.25">
      <c r="A30" s="40">
        <v>14</v>
      </c>
      <c r="B30" s="98" t="s">
        <v>355</v>
      </c>
      <c r="C30" s="100">
        <v>2</v>
      </c>
      <c r="D30" s="108" t="s">
        <v>174</v>
      </c>
      <c r="E30" s="18" t="s">
        <v>457</v>
      </c>
      <c r="F30" s="16" t="s">
        <v>458</v>
      </c>
      <c r="G30" s="21" t="s">
        <v>458</v>
      </c>
      <c r="H30" s="44">
        <f t="shared" ref="H30" si="60">AVERAGE(E31,F31,G31)</f>
        <v>111.75</v>
      </c>
      <c r="I30" s="46">
        <f t="shared" ref="I30" si="61">C30*H30</f>
        <v>223.5</v>
      </c>
      <c r="J30" s="48">
        <f t="shared" ref="J30" si="62">MEDIAN(E31,F31,G31)</f>
        <v>113.56</v>
      </c>
      <c r="K30" s="50">
        <f t="shared" ref="K30" si="63">C30*J30</f>
        <v>227.12</v>
      </c>
      <c r="L30" s="102">
        <f t="shared" ref="L30" si="64">I30/12/18</f>
        <v>1.0347222222222223</v>
      </c>
    </row>
    <row r="31" spans="1:12" ht="15.75" thickBot="1" x14ac:dyDescent="0.3">
      <c r="A31" s="41"/>
      <c r="B31" s="99"/>
      <c r="C31" s="101"/>
      <c r="D31" s="109"/>
      <c r="E31" s="4">
        <v>96.91</v>
      </c>
      <c r="F31" s="5">
        <v>113.56</v>
      </c>
      <c r="G31" s="6">
        <v>124.78</v>
      </c>
      <c r="H31" s="45"/>
      <c r="I31" s="47"/>
      <c r="J31" s="49"/>
      <c r="K31" s="51"/>
      <c r="L31" s="103">
        <f t="shared" si="0"/>
        <v>0</v>
      </c>
    </row>
    <row r="32" spans="1:12" x14ac:dyDescent="0.25">
      <c r="A32" s="40">
        <v>15</v>
      </c>
      <c r="B32" s="98" t="s">
        <v>340</v>
      </c>
      <c r="C32" s="100">
        <v>300</v>
      </c>
      <c r="D32" s="108" t="s">
        <v>19</v>
      </c>
      <c r="E32" s="18" t="s">
        <v>459</v>
      </c>
      <c r="F32" s="16" t="s">
        <v>460</v>
      </c>
      <c r="G32" s="21" t="s">
        <v>461</v>
      </c>
      <c r="H32" s="44">
        <f t="shared" ref="H32" si="65">AVERAGE(E33,F33,G33)</f>
        <v>0.58666666666666667</v>
      </c>
      <c r="I32" s="46">
        <f t="shared" ref="I32" si="66">C32*H32</f>
        <v>176</v>
      </c>
      <c r="J32" s="48">
        <f t="shared" ref="J32" si="67">MEDIAN(E33,F33,G33)</f>
        <v>0.62</v>
      </c>
      <c r="K32" s="50">
        <f t="shared" ref="K32" si="68">C32*J32</f>
        <v>186</v>
      </c>
      <c r="L32" s="102">
        <f t="shared" ref="L32" si="69">I32/12/18</f>
        <v>0.81481481481481477</v>
      </c>
    </row>
    <row r="33" spans="1:12" ht="15.75" thickBot="1" x14ac:dyDescent="0.3">
      <c r="A33" s="41"/>
      <c r="B33" s="99"/>
      <c r="C33" s="101"/>
      <c r="D33" s="109"/>
      <c r="E33" s="4">
        <v>0.44</v>
      </c>
      <c r="F33" s="5">
        <v>0.62</v>
      </c>
      <c r="G33" s="11">
        <v>0.7</v>
      </c>
      <c r="H33" s="45"/>
      <c r="I33" s="47"/>
      <c r="J33" s="49"/>
      <c r="K33" s="51"/>
      <c r="L33" s="103">
        <f t="shared" si="0"/>
        <v>0</v>
      </c>
    </row>
    <row r="34" spans="1:12" x14ac:dyDescent="0.25">
      <c r="A34" s="40">
        <v>16</v>
      </c>
      <c r="B34" s="106" t="s">
        <v>89</v>
      </c>
      <c r="C34" s="40">
        <v>150</v>
      </c>
      <c r="D34" s="40" t="s">
        <v>19</v>
      </c>
      <c r="E34" s="18" t="s">
        <v>462</v>
      </c>
      <c r="F34" s="16" t="s">
        <v>463</v>
      </c>
      <c r="G34" s="21" t="s">
        <v>464</v>
      </c>
      <c r="H34" s="44">
        <f t="shared" ref="H34" si="70">AVERAGE(E35,F35,G35)</f>
        <v>0.45333333333333331</v>
      </c>
      <c r="I34" s="46">
        <f t="shared" ref="I34" si="71">C34*H34</f>
        <v>68</v>
      </c>
      <c r="J34" s="48">
        <f t="shared" ref="J34" si="72">MEDIAN(E35,F35,G35)</f>
        <v>0.44</v>
      </c>
      <c r="K34" s="50">
        <f t="shared" ref="K34" si="73">C34*J34</f>
        <v>66</v>
      </c>
      <c r="L34" s="102">
        <f t="shared" ref="L34" si="74">I34/12/18</f>
        <v>0.31481481481481483</v>
      </c>
    </row>
    <row r="35" spans="1:12" ht="15.75" thickBot="1" x14ac:dyDescent="0.3">
      <c r="A35" s="41"/>
      <c r="B35" s="107"/>
      <c r="C35" s="41"/>
      <c r="D35" s="41"/>
      <c r="E35" s="4">
        <v>0.44</v>
      </c>
      <c r="F35" s="5">
        <v>0.44</v>
      </c>
      <c r="G35" s="11">
        <v>0.48</v>
      </c>
      <c r="H35" s="45"/>
      <c r="I35" s="47"/>
      <c r="J35" s="49"/>
      <c r="K35" s="51"/>
      <c r="L35" s="103">
        <f t="shared" si="0"/>
        <v>0</v>
      </c>
    </row>
    <row r="36" spans="1:12" x14ac:dyDescent="0.25">
      <c r="A36" s="40">
        <v>17</v>
      </c>
      <c r="B36" s="98" t="s">
        <v>341</v>
      </c>
      <c r="C36" s="40">
        <v>300</v>
      </c>
      <c r="D36" s="108" t="s">
        <v>19</v>
      </c>
      <c r="E36" s="18" t="s">
        <v>445</v>
      </c>
      <c r="F36" s="16" t="s">
        <v>465</v>
      </c>
      <c r="G36" s="21" t="s">
        <v>466</v>
      </c>
      <c r="H36" s="44">
        <f t="shared" ref="H36" si="75">AVERAGE(E37,F37,G37)</f>
        <v>0.15666666666666668</v>
      </c>
      <c r="I36" s="46">
        <f t="shared" ref="I36" si="76">C36*H36</f>
        <v>47</v>
      </c>
      <c r="J36" s="48">
        <f t="shared" ref="J36" si="77">MEDIAN(E37,F37,G37)</f>
        <v>0.15</v>
      </c>
      <c r="K36" s="50">
        <f t="shared" ref="K36" si="78">C36*J36</f>
        <v>45</v>
      </c>
      <c r="L36" s="102">
        <f t="shared" ref="L36" si="79">I36/12/18</f>
        <v>0.21759259259259259</v>
      </c>
    </row>
    <row r="37" spans="1:12" ht="15.75" thickBot="1" x14ac:dyDescent="0.3">
      <c r="A37" s="41"/>
      <c r="B37" s="99"/>
      <c r="C37" s="41"/>
      <c r="D37" s="109"/>
      <c r="E37" s="4">
        <v>0.13</v>
      </c>
      <c r="F37" s="5">
        <v>0.15</v>
      </c>
      <c r="G37" s="11">
        <v>0.19</v>
      </c>
      <c r="H37" s="45"/>
      <c r="I37" s="47"/>
      <c r="J37" s="49"/>
      <c r="K37" s="51"/>
      <c r="L37" s="103">
        <f t="shared" si="0"/>
        <v>0</v>
      </c>
    </row>
    <row r="38" spans="1:12" x14ac:dyDescent="0.25">
      <c r="A38" s="40">
        <v>18</v>
      </c>
      <c r="B38" s="98" t="s">
        <v>342</v>
      </c>
      <c r="C38" s="100">
        <v>3</v>
      </c>
      <c r="D38" s="100" t="s">
        <v>343</v>
      </c>
      <c r="E38" s="18" t="s">
        <v>393</v>
      </c>
      <c r="F38" s="16" t="s">
        <v>467</v>
      </c>
      <c r="G38" s="21" t="s">
        <v>468</v>
      </c>
      <c r="H38" s="44">
        <f t="shared" ref="H38" si="80">AVERAGE(E39,F39,G39)</f>
        <v>4.3766666666666669</v>
      </c>
      <c r="I38" s="46">
        <f t="shared" ref="I38" si="81">C38*H38</f>
        <v>13.13</v>
      </c>
      <c r="J38" s="48">
        <f t="shared" ref="J38" si="82">MEDIAN(E39,F39,G39)</f>
        <v>4.4000000000000004</v>
      </c>
      <c r="K38" s="50">
        <f t="shared" ref="K38" si="83">C38*J38</f>
        <v>13.200000000000001</v>
      </c>
      <c r="L38" s="102">
        <f t="shared" ref="L38" si="84">I38/12/18</f>
        <v>6.0787037037037042E-2</v>
      </c>
    </row>
    <row r="39" spans="1:12" ht="15.75" thickBot="1" x14ac:dyDescent="0.3">
      <c r="A39" s="41"/>
      <c r="B39" s="99"/>
      <c r="C39" s="101"/>
      <c r="D39" s="101"/>
      <c r="E39" s="4">
        <v>4.2300000000000004</v>
      </c>
      <c r="F39" s="5">
        <v>4.4000000000000004</v>
      </c>
      <c r="G39" s="11">
        <v>4.5</v>
      </c>
      <c r="H39" s="45"/>
      <c r="I39" s="47"/>
      <c r="J39" s="49"/>
      <c r="K39" s="51"/>
      <c r="L39" s="103">
        <f t="shared" si="0"/>
        <v>0</v>
      </c>
    </row>
    <row r="40" spans="1:12" x14ac:dyDescent="0.25">
      <c r="A40" s="40"/>
      <c r="B40" s="98" t="s">
        <v>321</v>
      </c>
      <c r="C40" s="100">
        <v>3</v>
      </c>
      <c r="D40" s="100" t="s">
        <v>323</v>
      </c>
      <c r="E40" s="18" t="s">
        <v>469</v>
      </c>
      <c r="F40" s="16" t="s">
        <v>470</v>
      </c>
      <c r="G40" s="21" t="s">
        <v>471</v>
      </c>
      <c r="H40" s="44">
        <f t="shared" ref="H40" si="85">AVERAGE(E41,F41,G41)</f>
        <v>82.750000000000014</v>
      </c>
      <c r="I40" s="46">
        <f t="shared" ref="I40" si="86">C40*H40</f>
        <v>248.25000000000006</v>
      </c>
      <c r="J40" s="48">
        <f t="shared" ref="J40" si="87">MEDIAN(E41,F41,G41)</f>
        <v>91.9</v>
      </c>
      <c r="K40" s="50">
        <f t="shared" ref="K40" si="88">C40*J40</f>
        <v>275.70000000000005</v>
      </c>
      <c r="L40" s="102">
        <f t="shared" ref="L40" si="89">I40/12/18</f>
        <v>1.1493055555555558</v>
      </c>
    </row>
    <row r="41" spans="1:12" ht="15.75" thickBot="1" x14ac:dyDescent="0.3">
      <c r="A41" s="41"/>
      <c r="B41" s="99"/>
      <c r="C41" s="101"/>
      <c r="D41" s="101"/>
      <c r="E41" s="4">
        <v>64.45</v>
      </c>
      <c r="F41" s="5">
        <v>91.9</v>
      </c>
      <c r="G41" s="11">
        <v>91.9</v>
      </c>
      <c r="H41" s="45"/>
      <c r="I41" s="47"/>
      <c r="J41" s="49"/>
      <c r="K41" s="51"/>
      <c r="L41" s="103">
        <f t="shared" si="0"/>
        <v>0</v>
      </c>
    </row>
    <row r="42" spans="1:12" x14ac:dyDescent="0.25">
      <c r="A42" s="40">
        <v>19</v>
      </c>
      <c r="B42" s="98" t="s">
        <v>322</v>
      </c>
      <c r="C42" s="100">
        <v>3</v>
      </c>
      <c r="D42" s="100" t="s">
        <v>323</v>
      </c>
      <c r="E42" s="18" t="s">
        <v>469</v>
      </c>
      <c r="F42" s="16" t="s">
        <v>470</v>
      </c>
      <c r="G42" s="21" t="s">
        <v>471</v>
      </c>
      <c r="H42" s="44">
        <f t="shared" ref="H42:H44" si="90">AVERAGE(E43,F43,G43)</f>
        <v>82.750000000000014</v>
      </c>
      <c r="I42" s="46">
        <f t="shared" ref="I42:I44" si="91">C42*H42</f>
        <v>248.25000000000006</v>
      </c>
      <c r="J42" s="48">
        <f t="shared" ref="J42:J44" si="92">MEDIAN(E43,F43,G43)</f>
        <v>91.9</v>
      </c>
      <c r="K42" s="50">
        <f t="shared" ref="K42" si="93">C42*J42</f>
        <v>275.70000000000005</v>
      </c>
      <c r="L42" s="102">
        <f t="shared" ref="L42" si="94">I42/12/18</f>
        <v>1.1493055555555558</v>
      </c>
    </row>
    <row r="43" spans="1:12" ht="15.75" thickBot="1" x14ac:dyDescent="0.3">
      <c r="A43" s="41"/>
      <c r="B43" s="99"/>
      <c r="C43" s="101"/>
      <c r="D43" s="101"/>
      <c r="E43" s="4">
        <v>64.45</v>
      </c>
      <c r="F43" s="5">
        <v>91.9</v>
      </c>
      <c r="G43" s="11">
        <v>91.9</v>
      </c>
      <c r="H43" s="45"/>
      <c r="I43" s="47"/>
      <c r="J43" s="49"/>
      <c r="K43" s="51"/>
      <c r="L43" s="103">
        <f t="shared" si="0"/>
        <v>0</v>
      </c>
    </row>
    <row r="44" spans="1:12" x14ac:dyDescent="0.25">
      <c r="A44" s="40">
        <v>20</v>
      </c>
      <c r="B44" s="98" t="s">
        <v>536</v>
      </c>
      <c r="C44" s="40">
        <v>1</v>
      </c>
      <c r="D44" s="100" t="s">
        <v>343</v>
      </c>
      <c r="E44" s="18" t="s">
        <v>537</v>
      </c>
      <c r="F44" s="16" t="s">
        <v>538</v>
      </c>
      <c r="G44" s="21" t="s">
        <v>539</v>
      </c>
      <c r="H44" s="44">
        <f t="shared" si="90"/>
        <v>13.596666666666666</v>
      </c>
      <c r="I44" s="46">
        <f>C44*H44</f>
        <v>13.596666666666666</v>
      </c>
      <c r="J44" s="48">
        <f t="shared" si="92"/>
        <v>13.5</v>
      </c>
      <c r="K44" s="50">
        <f t="shared" ref="K44" si="95">C44*J44</f>
        <v>13.5</v>
      </c>
      <c r="L44" s="102">
        <f t="shared" ref="L44" si="96">I44/12/18</f>
        <v>6.2947530864197521E-2</v>
      </c>
    </row>
    <row r="45" spans="1:12" ht="15.75" thickBot="1" x14ac:dyDescent="0.3">
      <c r="A45" s="41"/>
      <c r="B45" s="99"/>
      <c r="C45" s="41"/>
      <c r="D45" s="101"/>
      <c r="E45" s="4">
        <v>12.9</v>
      </c>
      <c r="F45" s="5">
        <v>13.5</v>
      </c>
      <c r="G45" s="11">
        <v>14.39</v>
      </c>
      <c r="H45" s="45"/>
      <c r="I45" s="47"/>
      <c r="J45" s="49"/>
      <c r="K45" s="51"/>
      <c r="L45" s="103">
        <f t="shared" si="0"/>
        <v>0</v>
      </c>
    </row>
    <row r="46" spans="1:12" x14ac:dyDescent="0.25">
      <c r="A46" s="40">
        <v>21</v>
      </c>
      <c r="B46" s="106" t="s">
        <v>112</v>
      </c>
      <c r="C46" s="40">
        <v>2</v>
      </c>
      <c r="D46" s="40" t="s">
        <v>113</v>
      </c>
      <c r="E46" s="18" t="s">
        <v>472</v>
      </c>
      <c r="F46" s="21" t="s">
        <v>473</v>
      </c>
      <c r="G46" s="21" t="s">
        <v>474</v>
      </c>
      <c r="H46" s="44">
        <f t="shared" ref="H46" si="97">AVERAGE(E47,F47,G47)</f>
        <v>9.5233333333333334</v>
      </c>
      <c r="I46" s="46">
        <f t="shared" ref="I46" si="98">C46*H46</f>
        <v>19.046666666666667</v>
      </c>
      <c r="J46" s="48">
        <f t="shared" ref="J46" si="99">MEDIAN(E47,F47,G47)</f>
        <v>9.99</v>
      </c>
      <c r="K46" s="50">
        <f t="shared" ref="K46" si="100">C46*J46</f>
        <v>19.98</v>
      </c>
      <c r="L46" s="102">
        <f t="shared" ref="L46" si="101">I46/12/18</f>
        <v>8.8179012345679014E-2</v>
      </c>
    </row>
    <row r="47" spans="1:12" ht="15.75" thickBot="1" x14ac:dyDescent="0.3">
      <c r="A47" s="41"/>
      <c r="B47" s="107"/>
      <c r="C47" s="41"/>
      <c r="D47" s="41"/>
      <c r="E47" s="4">
        <v>7.59</v>
      </c>
      <c r="F47" s="5">
        <v>9.99</v>
      </c>
      <c r="G47" s="11">
        <v>10.99</v>
      </c>
      <c r="H47" s="45"/>
      <c r="I47" s="47"/>
      <c r="J47" s="49"/>
      <c r="K47" s="51"/>
      <c r="L47" s="103">
        <f t="shared" si="0"/>
        <v>0</v>
      </c>
    </row>
    <row r="48" spans="1:12" x14ac:dyDescent="0.25">
      <c r="A48" s="40">
        <v>22</v>
      </c>
      <c r="B48" s="106" t="s">
        <v>117</v>
      </c>
      <c r="C48" s="40">
        <v>3</v>
      </c>
      <c r="D48" s="40" t="s">
        <v>113</v>
      </c>
      <c r="E48" s="18" t="s">
        <v>475</v>
      </c>
      <c r="F48" s="16" t="s">
        <v>365</v>
      </c>
      <c r="G48" s="21" t="s">
        <v>476</v>
      </c>
      <c r="H48" s="44">
        <f t="shared" ref="H48" si="102">AVERAGE(E49,F49,G49)</f>
        <v>4.3599999999999994</v>
      </c>
      <c r="I48" s="46">
        <f t="shared" ref="I48" si="103">C48*H48</f>
        <v>13.079999999999998</v>
      </c>
      <c r="J48" s="48">
        <f t="shared" ref="J48" si="104">MEDIAN(E49,F49,G49)</f>
        <v>4.21</v>
      </c>
      <c r="K48" s="50">
        <f t="shared" ref="K48" si="105">C48*J48</f>
        <v>12.629999999999999</v>
      </c>
      <c r="L48" s="102">
        <f t="shared" ref="L48" si="106">I48/12/18</f>
        <v>6.055555555555555E-2</v>
      </c>
    </row>
    <row r="49" spans="1:12" ht="15.75" thickBot="1" x14ac:dyDescent="0.3">
      <c r="A49" s="41"/>
      <c r="B49" s="107"/>
      <c r="C49" s="41"/>
      <c r="D49" s="41"/>
      <c r="E49" s="4">
        <v>3.9</v>
      </c>
      <c r="F49" s="5">
        <v>4.21</v>
      </c>
      <c r="G49" s="11">
        <v>4.97</v>
      </c>
      <c r="H49" s="45"/>
      <c r="I49" s="47"/>
      <c r="J49" s="49"/>
      <c r="K49" s="51"/>
      <c r="L49" s="103">
        <f t="shared" si="0"/>
        <v>0</v>
      </c>
    </row>
    <row r="50" spans="1:12" x14ac:dyDescent="0.25">
      <c r="A50" s="40">
        <v>23</v>
      </c>
      <c r="B50" s="106" t="s">
        <v>120</v>
      </c>
      <c r="C50" s="40">
        <v>5</v>
      </c>
      <c r="D50" s="40" t="s">
        <v>113</v>
      </c>
      <c r="E50" s="18" t="s">
        <v>478</v>
      </c>
      <c r="F50" s="16" t="s">
        <v>479</v>
      </c>
      <c r="G50" s="21" t="s">
        <v>477</v>
      </c>
      <c r="H50" s="44">
        <f t="shared" ref="H50" si="107">AVERAGE(E51,F51,G51)</f>
        <v>13.623333333333333</v>
      </c>
      <c r="I50" s="46">
        <f t="shared" ref="I50" si="108">C50*H50</f>
        <v>68.11666666666666</v>
      </c>
      <c r="J50" s="48">
        <f t="shared" ref="J50" si="109">MEDIAN(E51,F51,G51)</f>
        <v>13.73</v>
      </c>
      <c r="K50" s="50">
        <f t="shared" ref="K50" si="110">C50*J50</f>
        <v>68.650000000000006</v>
      </c>
      <c r="L50" s="102">
        <f t="shared" ref="L50" si="111">I50/12/18</f>
        <v>0.31535493827160488</v>
      </c>
    </row>
    <row r="51" spans="1:12" ht="15.75" thickBot="1" x14ac:dyDescent="0.3">
      <c r="A51" s="41"/>
      <c r="B51" s="107"/>
      <c r="C51" s="41"/>
      <c r="D51" s="41"/>
      <c r="E51" s="4">
        <v>11.86</v>
      </c>
      <c r="F51" s="5">
        <v>13.73</v>
      </c>
      <c r="G51" s="11">
        <v>15.28</v>
      </c>
      <c r="H51" s="45"/>
      <c r="I51" s="47"/>
      <c r="J51" s="49"/>
      <c r="K51" s="51"/>
      <c r="L51" s="103">
        <f t="shared" si="0"/>
        <v>0</v>
      </c>
    </row>
    <row r="52" spans="1:12" x14ac:dyDescent="0.25">
      <c r="A52" s="40">
        <v>24</v>
      </c>
      <c r="B52" s="106" t="s">
        <v>122</v>
      </c>
      <c r="C52" s="40">
        <v>10</v>
      </c>
      <c r="D52" s="40" t="s">
        <v>113</v>
      </c>
      <c r="E52" s="18" t="s">
        <v>480</v>
      </c>
      <c r="F52" s="16" t="s">
        <v>363</v>
      </c>
      <c r="G52" s="21" t="s">
        <v>481</v>
      </c>
      <c r="H52" s="44">
        <f t="shared" ref="H52" si="112">AVERAGE(E53,F53,G53)</f>
        <v>59.033333333333331</v>
      </c>
      <c r="I52" s="46">
        <f t="shared" ref="I52" si="113">C52*H52</f>
        <v>590.33333333333326</v>
      </c>
      <c r="J52" s="48">
        <f t="shared" ref="J52" si="114">MEDIAN(E53,F53,G53)</f>
        <v>62.3</v>
      </c>
      <c r="K52" s="50">
        <f t="shared" ref="K52" si="115">C52*J52</f>
        <v>623</v>
      </c>
      <c r="L52" s="102">
        <f t="shared" ref="L52" si="116">I52/12/18</f>
        <v>2.7330246913580241</v>
      </c>
    </row>
    <row r="53" spans="1:12" ht="15.75" thickBot="1" x14ac:dyDescent="0.3">
      <c r="A53" s="41"/>
      <c r="B53" s="107"/>
      <c r="C53" s="41"/>
      <c r="D53" s="41"/>
      <c r="E53" s="4">
        <v>49.9</v>
      </c>
      <c r="F53" s="5">
        <v>62.3</v>
      </c>
      <c r="G53" s="11">
        <v>64.900000000000006</v>
      </c>
      <c r="H53" s="45"/>
      <c r="I53" s="47"/>
      <c r="J53" s="49"/>
      <c r="K53" s="51"/>
      <c r="L53" s="103">
        <f t="shared" si="0"/>
        <v>0</v>
      </c>
    </row>
    <row r="54" spans="1:12" x14ac:dyDescent="0.25">
      <c r="A54" s="40">
        <v>25</v>
      </c>
      <c r="B54" s="106" t="s">
        <v>126</v>
      </c>
      <c r="C54" s="40">
        <v>60</v>
      </c>
      <c r="D54" s="40" t="s">
        <v>113</v>
      </c>
      <c r="E54" s="18" t="s">
        <v>437</v>
      </c>
      <c r="F54" s="16" t="s">
        <v>370</v>
      </c>
      <c r="G54" s="21" t="s">
        <v>482</v>
      </c>
      <c r="H54" s="44">
        <f t="shared" ref="H54" si="117">AVERAGE(E55,F55,G55)</f>
        <v>25.76</v>
      </c>
      <c r="I54" s="46">
        <f t="shared" ref="I54" si="118">C54*H54</f>
        <v>1545.6000000000001</v>
      </c>
      <c r="J54" s="48">
        <f t="shared" ref="J54" si="119">MEDIAN(E55,F55,G55)</f>
        <v>26.9</v>
      </c>
      <c r="K54" s="50">
        <f t="shared" ref="K54" si="120">C54*J54</f>
        <v>1614</v>
      </c>
      <c r="L54" s="102">
        <f t="shared" ref="L54" si="121">I54/12/18</f>
        <v>7.1555555555555559</v>
      </c>
    </row>
    <row r="55" spans="1:12" ht="15.75" thickBot="1" x14ac:dyDescent="0.3">
      <c r="A55" s="41"/>
      <c r="B55" s="107"/>
      <c r="C55" s="41"/>
      <c r="D55" s="41"/>
      <c r="E55" s="4">
        <v>21.28</v>
      </c>
      <c r="F55" s="5">
        <v>26.9</v>
      </c>
      <c r="G55" s="11">
        <v>29.1</v>
      </c>
      <c r="H55" s="45"/>
      <c r="I55" s="47"/>
      <c r="J55" s="49"/>
      <c r="K55" s="51"/>
      <c r="L55" s="103">
        <f t="shared" si="0"/>
        <v>0</v>
      </c>
    </row>
    <row r="56" spans="1:12" x14ac:dyDescent="0.25">
      <c r="A56" s="40">
        <v>26</v>
      </c>
      <c r="B56" s="106" t="s">
        <v>130</v>
      </c>
      <c r="C56" s="40">
        <v>50</v>
      </c>
      <c r="D56" s="40" t="s">
        <v>113</v>
      </c>
      <c r="E56" s="18" t="s">
        <v>483</v>
      </c>
      <c r="F56" s="16" t="s">
        <v>484</v>
      </c>
      <c r="G56" s="21" t="s">
        <v>485</v>
      </c>
      <c r="H56" s="44">
        <f t="shared" ref="H56" si="122">AVERAGE(E57,F57,G57)</f>
        <v>3.4666666666666663</v>
      </c>
      <c r="I56" s="46">
        <f t="shared" ref="I56" si="123">C56*H56</f>
        <v>173.33333333333331</v>
      </c>
      <c r="J56" s="48">
        <f t="shared" ref="J56" si="124">MEDIAN(E57,F57,G57)</f>
        <v>3.22</v>
      </c>
      <c r="K56" s="50">
        <f t="shared" ref="K56" si="125">C56*J56</f>
        <v>161</v>
      </c>
      <c r="L56" s="102">
        <f t="shared" ref="L56" si="126">I56/12/18</f>
        <v>0.80246913580246904</v>
      </c>
    </row>
    <row r="57" spans="1:12" ht="15.75" thickBot="1" x14ac:dyDescent="0.3">
      <c r="A57" s="41"/>
      <c r="B57" s="107"/>
      <c r="C57" s="41"/>
      <c r="D57" s="41"/>
      <c r="E57" s="4">
        <v>3.13</v>
      </c>
      <c r="F57" s="5">
        <v>3.22</v>
      </c>
      <c r="G57" s="11">
        <v>4.05</v>
      </c>
      <c r="H57" s="45"/>
      <c r="I57" s="47"/>
      <c r="J57" s="49"/>
      <c r="K57" s="51"/>
      <c r="L57" s="103">
        <f t="shared" si="0"/>
        <v>0</v>
      </c>
    </row>
    <row r="58" spans="1:12" x14ac:dyDescent="0.25">
      <c r="A58" s="40">
        <v>27</v>
      </c>
      <c r="B58" s="106" t="s">
        <v>132</v>
      </c>
      <c r="C58" s="40">
        <v>10</v>
      </c>
      <c r="D58" s="40" t="s">
        <v>113</v>
      </c>
      <c r="E58" s="18" t="s">
        <v>483</v>
      </c>
      <c r="F58" s="16" t="s">
        <v>392</v>
      </c>
      <c r="G58" s="21" t="s">
        <v>384</v>
      </c>
      <c r="H58" s="44">
        <f t="shared" ref="H58" si="127">AVERAGE(E59,F59,G59)</f>
        <v>3.8266666666666667</v>
      </c>
      <c r="I58" s="46">
        <f t="shared" ref="I58" si="128">C58*H58</f>
        <v>38.266666666666666</v>
      </c>
      <c r="J58" s="48">
        <f t="shared" ref="J58" si="129">MEDIAN(E59,F59,G59)</f>
        <v>3.79</v>
      </c>
      <c r="K58" s="50">
        <f t="shared" ref="K58" si="130">C58*J58</f>
        <v>37.9</v>
      </c>
      <c r="L58" s="102">
        <f t="shared" ref="L58" si="131">I58/12/18</f>
        <v>0.17716049382716048</v>
      </c>
    </row>
    <row r="59" spans="1:12" ht="15.75" thickBot="1" x14ac:dyDescent="0.3">
      <c r="A59" s="41"/>
      <c r="B59" s="107"/>
      <c r="C59" s="41"/>
      <c r="D59" s="41"/>
      <c r="E59" s="4">
        <v>3.7</v>
      </c>
      <c r="F59" s="5">
        <v>3.79</v>
      </c>
      <c r="G59" s="11">
        <v>3.99</v>
      </c>
      <c r="H59" s="45"/>
      <c r="I59" s="47"/>
      <c r="J59" s="49"/>
      <c r="K59" s="51"/>
      <c r="L59" s="103">
        <f t="shared" si="0"/>
        <v>0</v>
      </c>
    </row>
    <row r="60" spans="1:12" x14ac:dyDescent="0.25">
      <c r="A60" s="40">
        <v>28</v>
      </c>
      <c r="B60" s="106" t="s">
        <v>23</v>
      </c>
      <c r="C60" s="40">
        <v>4</v>
      </c>
      <c r="D60" s="40" t="s">
        <v>12</v>
      </c>
      <c r="E60" s="18" t="s">
        <v>486</v>
      </c>
      <c r="F60" s="16" t="s">
        <v>363</v>
      </c>
      <c r="G60" s="21" t="s">
        <v>487</v>
      </c>
      <c r="H60" s="44">
        <f t="shared" ref="H60" si="132">AVERAGE(E61,F61,G61)</f>
        <v>13.040000000000001</v>
      </c>
      <c r="I60" s="46">
        <f t="shared" ref="I60" si="133">C60*H60</f>
        <v>52.160000000000004</v>
      </c>
      <c r="J60" s="48">
        <f t="shared" ref="J60" si="134">MEDIAN(E61,F61,G61)</f>
        <v>12.9</v>
      </c>
      <c r="K60" s="50">
        <f t="shared" ref="K60" si="135">C60*J60</f>
        <v>51.6</v>
      </c>
      <c r="L60" s="102">
        <f t="shared" ref="L60" si="136">I60/12/18</f>
        <v>0.24148148148148149</v>
      </c>
    </row>
    <row r="61" spans="1:12" ht="15.75" thickBot="1" x14ac:dyDescent="0.3">
      <c r="A61" s="41"/>
      <c r="B61" s="107"/>
      <c r="C61" s="41"/>
      <c r="D61" s="41"/>
      <c r="E61" s="7">
        <v>10.72</v>
      </c>
      <c r="F61" s="3">
        <v>12.9</v>
      </c>
      <c r="G61" s="10">
        <v>15.5</v>
      </c>
      <c r="H61" s="45"/>
      <c r="I61" s="47"/>
      <c r="J61" s="49"/>
      <c r="K61" s="51"/>
      <c r="L61" s="103">
        <f t="shared" si="0"/>
        <v>0</v>
      </c>
    </row>
    <row r="62" spans="1:12" x14ac:dyDescent="0.25">
      <c r="A62" s="40">
        <v>29</v>
      </c>
      <c r="B62" s="98" t="s">
        <v>344</v>
      </c>
      <c r="C62" s="100">
        <v>10</v>
      </c>
      <c r="D62" s="100" t="s">
        <v>144</v>
      </c>
      <c r="E62" s="18" t="s">
        <v>488</v>
      </c>
      <c r="F62" s="16" t="s">
        <v>431</v>
      </c>
      <c r="G62" s="21" t="s">
        <v>365</v>
      </c>
      <c r="H62" s="44">
        <f t="shared" ref="H62" si="137">AVERAGE(E63,F63,G63)</f>
        <v>9.4</v>
      </c>
      <c r="I62" s="46">
        <f t="shared" ref="I62" si="138">C62*H62</f>
        <v>94</v>
      </c>
      <c r="J62" s="48">
        <f t="shared" ref="J62" si="139">MEDIAN(E63,F63,G63)</f>
        <v>9.2899999999999991</v>
      </c>
      <c r="K62" s="50">
        <f t="shared" ref="K62" si="140">C62*J62</f>
        <v>92.899999999999991</v>
      </c>
      <c r="L62" s="102">
        <f t="shared" ref="L62" si="141">I62/12/18</f>
        <v>0.43518518518518517</v>
      </c>
    </row>
    <row r="63" spans="1:12" ht="15.75" thickBot="1" x14ac:dyDescent="0.3">
      <c r="A63" s="41"/>
      <c r="B63" s="99"/>
      <c r="C63" s="101"/>
      <c r="D63" s="101"/>
      <c r="E63" s="7">
        <v>7.71</v>
      </c>
      <c r="F63" s="3">
        <v>9.2899999999999991</v>
      </c>
      <c r="G63" s="10">
        <v>11.2</v>
      </c>
      <c r="H63" s="45"/>
      <c r="I63" s="47"/>
      <c r="J63" s="49"/>
      <c r="K63" s="51"/>
      <c r="L63" s="103">
        <f t="shared" si="0"/>
        <v>0</v>
      </c>
    </row>
    <row r="64" spans="1:12" x14ac:dyDescent="0.25">
      <c r="A64" s="40">
        <v>30</v>
      </c>
      <c r="B64" s="106" t="s">
        <v>324</v>
      </c>
      <c r="C64" s="40">
        <v>5</v>
      </c>
      <c r="D64" s="40" t="s">
        <v>21</v>
      </c>
      <c r="E64" s="18" t="s">
        <v>489</v>
      </c>
      <c r="F64" s="16" t="s">
        <v>482</v>
      </c>
      <c r="G64" s="21" t="s">
        <v>445</v>
      </c>
      <c r="H64" s="44">
        <f t="shared" ref="H64" si="142">AVERAGE(E65,F65,G65)</f>
        <v>24.983333333333334</v>
      </c>
      <c r="I64" s="46">
        <f t="shared" ref="I64" si="143">C64*H64</f>
        <v>124.91666666666667</v>
      </c>
      <c r="J64" s="48">
        <f t="shared" ref="J64" si="144">MEDIAN(E65,F65,G65)</f>
        <v>26.6</v>
      </c>
      <c r="K64" s="50">
        <f t="shared" ref="K64" si="145">C64*J64</f>
        <v>133</v>
      </c>
      <c r="L64" s="102">
        <f t="shared" ref="L64" si="146">I64/12/18</f>
        <v>0.57831790123456794</v>
      </c>
    </row>
    <row r="65" spans="1:12" ht="15.75" thickBot="1" x14ac:dyDescent="0.3">
      <c r="A65" s="41"/>
      <c r="B65" s="107"/>
      <c r="C65" s="41"/>
      <c r="D65" s="41"/>
      <c r="E65" s="4">
        <v>20.8</v>
      </c>
      <c r="F65" s="5">
        <v>26.6</v>
      </c>
      <c r="G65" s="11">
        <v>27.55</v>
      </c>
      <c r="H65" s="45"/>
      <c r="I65" s="47"/>
      <c r="J65" s="49"/>
      <c r="K65" s="51"/>
      <c r="L65" s="103">
        <f t="shared" si="0"/>
        <v>0</v>
      </c>
    </row>
    <row r="66" spans="1:12" x14ac:dyDescent="0.25">
      <c r="A66" s="40">
        <v>31</v>
      </c>
      <c r="B66" s="106" t="s">
        <v>145</v>
      </c>
      <c r="C66" s="71">
        <v>17</v>
      </c>
      <c r="D66" s="71" t="s">
        <v>144</v>
      </c>
      <c r="E66" s="18" t="s">
        <v>447</v>
      </c>
      <c r="F66" s="16" t="s">
        <v>361</v>
      </c>
      <c r="G66" s="21" t="s">
        <v>374</v>
      </c>
      <c r="H66" s="44">
        <f t="shared" ref="H66" si="147">AVERAGE(E67,F67,G67)</f>
        <v>9.0900000000000016</v>
      </c>
      <c r="I66" s="46">
        <f t="shared" ref="I66" si="148">C66*H66</f>
        <v>154.53000000000003</v>
      </c>
      <c r="J66" s="48">
        <f t="shared" ref="J66" si="149">MEDIAN(E67,F67,G67)</f>
        <v>9.1</v>
      </c>
      <c r="K66" s="50">
        <f t="shared" ref="K66" si="150">C66*J66</f>
        <v>154.69999999999999</v>
      </c>
      <c r="L66" s="102">
        <f t="shared" ref="L66" si="151">I66/12/18</f>
        <v>0.71541666666666681</v>
      </c>
    </row>
    <row r="67" spans="1:12" ht="15.75" thickBot="1" x14ac:dyDescent="0.3">
      <c r="A67" s="41"/>
      <c r="B67" s="107"/>
      <c r="C67" s="72"/>
      <c r="D67" s="72"/>
      <c r="E67" s="4">
        <v>8.68</v>
      </c>
      <c r="F67" s="5">
        <v>9.1</v>
      </c>
      <c r="G67" s="11">
        <v>9.49</v>
      </c>
      <c r="H67" s="45"/>
      <c r="I67" s="47"/>
      <c r="J67" s="49"/>
      <c r="K67" s="51"/>
      <c r="L67" s="103">
        <f t="shared" si="0"/>
        <v>0</v>
      </c>
    </row>
    <row r="68" spans="1:12" x14ac:dyDescent="0.25">
      <c r="A68" s="40">
        <v>32</v>
      </c>
      <c r="B68" s="98" t="s">
        <v>325</v>
      </c>
      <c r="C68" s="71">
        <v>2</v>
      </c>
      <c r="D68" s="71" t="s">
        <v>12</v>
      </c>
      <c r="E68" s="18" t="s">
        <v>490</v>
      </c>
      <c r="F68" s="16" t="s">
        <v>491</v>
      </c>
      <c r="G68" s="21" t="s">
        <v>492</v>
      </c>
      <c r="H68" s="44">
        <f t="shared" ref="H68" si="152">AVERAGE(E69,F69,G69)</f>
        <v>27.66</v>
      </c>
      <c r="I68" s="46">
        <f t="shared" ref="I68" si="153">C68*H68</f>
        <v>55.32</v>
      </c>
      <c r="J68" s="48">
        <f t="shared" ref="J68" si="154">MEDIAN(E69,F69,G69)</f>
        <v>27.79</v>
      </c>
      <c r="K68" s="50">
        <f t="shared" ref="K68" si="155">C68*J68</f>
        <v>55.58</v>
      </c>
      <c r="L68" s="102">
        <f t="shared" ref="L68" si="156">I68/12/18</f>
        <v>0.25611111111111112</v>
      </c>
    </row>
    <row r="69" spans="1:12" ht="15.75" thickBot="1" x14ac:dyDescent="0.3">
      <c r="A69" s="41"/>
      <c r="B69" s="99"/>
      <c r="C69" s="72"/>
      <c r="D69" s="72"/>
      <c r="E69" s="4">
        <v>26.19</v>
      </c>
      <c r="F69" s="5">
        <v>27.79</v>
      </c>
      <c r="G69" s="11">
        <v>29</v>
      </c>
      <c r="H69" s="45"/>
      <c r="I69" s="47"/>
      <c r="J69" s="49"/>
      <c r="K69" s="51"/>
      <c r="L69" s="103">
        <f t="shared" ref="L69:L111" si="157">I69/24/8</f>
        <v>0</v>
      </c>
    </row>
    <row r="70" spans="1:12" x14ac:dyDescent="0.25">
      <c r="A70" s="40">
        <v>33</v>
      </c>
      <c r="B70" s="98" t="s">
        <v>326</v>
      </c>
      <c r="C70" s="110">
        <v>50</v>
      </c>
      <c r="D70" s="110" t="s">
        <v>19</v>
      </c>
      <c r="E70" s="18" t="s">
        <v>493</v>
      </c>
      <c r="F70" s="16" t="s">
        <v>492</v>
      </c>
      <c r="G70" s="16" t="s">
        <v>494</v>
      </c>
      <c r="H70" s="44">
        <f t="shared" ref="H70" si="158">AVERAGE(E71,F71,G71)</f>
        <v>5.53</v>
      </c>
      <c r="I70" s="46">
        <f t="shared" ref="I70" si="159">C70*H70</f>
        <v>276.5</v>
      </c>
      <c r="J70" s="48">
        <f t="shared" ref="J70" si="160">MEDIAN(E71,F71,G71)</f>
        <v>5.9</v>
      </c>
      <c r="K70" s="50">
        <f t="shared" ref="K70" si="161">C70*J70</f>
        <v>295</v>
      </c>
      <c r="L70" s="102">
        <f t="shared" ref="L70" si="162">I70/12/18</f>
        <v>1.2800925925925926</v>
      </c>
    </row>
    <row r="71" spans="1:12" ht="15.75" thickBot="1" x14ac:dyDescent="0.3">
      <c r="A71" s="41"/>
      <c r="B71" s="99"/>
      <c r="C71" s="111"/>
      <c r="D71" s="111"/>
      <c r="E71" s="4">
        <v>4.71</v>
      </c>
      <c r="F71" s="5">
        <v>5.9</v>
      </c>
      <c r="G71" s="5">
        <v>5.98</v>
      </c>
      <c r="H71" s="45"/>
      <c r="I71" s="47"/>
      <c r="J71" s="49"/>
      <c r="K71" s="51"/>
      <c r="L71" s="103">
        <f t="shared" si="157"/>
        <v>0</v>
      </c>
    </row>
    <row r="72" spans="1:12" x14ac:dyDescent="0.25">
      <c r="A72" s="40">
        <v>34</v>
      </c>
      <c r="B72" s="98" t="s">
        <v>345</v>
      </c>
      <c r="C72" s="71">
        <v>20</v>
      </c>
      <c r="D72" s="71" t="s">
        <v>19</v>
      </c>
      <c r="E72" s="18" t="s">
        <v>429</v>
      </c>
      <c r="F72" s="16" t="s">
        <v>370</v>
      </c>
      <c r="G72" s="21" t="s">
        <v>495</v>
      </c>
      <c r="H72" s="44">
        <f t="shared" ref="H72" si="163">AVERAGE(E73,F73,G73)</f>
        <v>14.283333333333333</v>
      </c>
      <c r="I72" s="46">
        <f t="shared" ref="I72" si="164">C72*H72</f>
        <v>285.66666666666669</v>
      </c>
      <c r="J72" s="48">
        <f t="shared" ref="J72" si="165">MEDIAN(E73,F73,G73)</f>
        <v>14</v>
      </c>
      <c r="K72" s="50">
        <f t="shared" ref="K72" si="166">C72*J72</f>
        <v>280</v>
      </c>
      <c r="L72" s="102">
        <f t="shared" ref="L72" si="167">I72/12/18</f>
        <v>1.3225308641975309</v>
      </c>
    </row>
    <row r="73" spans="1:12" ht="15.75" thickBot="1" x14ac:dyDescent="0.3">
      <c r="A73" s="41"/>
      <c r="B73" s="99"/>
      <c r="C73" s="72"/>
      <c r="D73" s="72"/>
      <c r="E73" s="4">
        <v>13.17</v>
      </c>
      <c r="F73" s="5">
        <v>14</v>
      </c>
      <c r="G73" s="11">
        <v>15.68</v>
      </c>
      <c r="H73" s="45"/>
      <c r="I73" s="47"/>
      <c r="J73" s="49"/>
      <c r="K73" s="51"/>
      <c r="L73" s="103">
        <f t="shared" si="157"/>
        <v>0</v>
      </c>
    </row>
    <row r="74" spans="1:12" x14ac:dyDescent="0.25">
      <c r="A74" s="40">
        <v>35</v>
      </c>
      <c r="B74" s="98" t="s">
        <v>327</v>
      </c>
      <c r="C74" s="110">
        <f>30/5</f>
        <v>6</v>
      </c>
      <c r="D74" s="110" t="s">
        <v>144</v>
      </c>
      <c r="E74" s="18" t="s">
        <v>496</v>
      </c>
      <c r="F74" s="16" t="s">
        <v>361</v>
      </c>
      <c r="G74" s="21" t="s">
        <v>497</v>
      </c>
      <c r="H74" s="44">
        <f t="shared" ref="H74" si="168">AVERAGE(E75,F75,G75)</f>
        <v>71.776666666666657</v>
      </c>
      <c r="I74" s="46">
        <f t="shared" ref="I74" si="169">C74*H74</f>
        <v>430.65999999999997</v>
      </c>
      <c r="J74" s="48">
        <f t="shared" ref="J74" si="170">MEDIAN(E75,F75,G75)</f>
        <v>72</v>
      </c>
      <c r="K74" s="50">
        <f t="shared" ref="K74" si="171">C74*J74</f>
        <v>432</v>
      </c>
      <c r="L74" s="102">
        <f t="shared" ref="L74" si="172">I74/12/18</f>
        <v>1.9937962962962961</v>
      </c>
    </row>
    <row r="75" spans="1:12" ht="15.75" thickBot="1" x14ac:dyDescent="0.3">
      <c r="A75" s="41"/>
      <c r="B75" s="99"/>
      <c r="C75" s="111"/>
      <c r="D75" s="111"/>
      <c r="E75" s="4">
        <v>66.41</v>
      </c>
      <c r="F75" s="5">
        <v>72</v>
      </c>
      <c r="G75" s="11">
        <v>76.92</v>
      </c>
      <c r="H75" s="45"/>
      <c r="I75" s="47"/>
      <c r="J75" s="49"/>
      <c r="K75" s="51"/>
      <c r="L75" s="103">
        <f t="shared" si="157"/>
        <v>0</v>
      </c>
    </row>
    <row r="76" spans="1:12" x14ac:dyDescent="0.25">
      <c r="A76" s="40">
        <v>36</v>
      </c>
      <c r="B76" s="106" t="s">
        <v>346</v>
      </c>
      <c r="C76" s="71">
        <v>10</v>
      </c>
      <c r="D76" s="71" t="s">
        <v>19</v>
      </c>
      <c r="E76" s="18" t="s">
        <v>438</v>
      </c>
      <c r="F76" s="16" t="s">
        <v>391</v>
      </c>
      <c r="G76" s="21" t="s">
        <v>374</v>
      </c>
      <c r="H76" s="44">
        <f t="shared" ref="H76" si="173">AVERAGE(E77,F77,G77)</f>
        <v>5.3166666666666664</v>
      </c>
      <c r="I76" s="46">
        <f t="shared" ref="I76" si="174">C76*H76</f>
        <v>53.166666666666664</v>
      </c>
      <c r="J76" s="48">
        <f t="shared" ref="J76" si="175">MEDIAN(E77,F77,G77)</f>
        <v>5.31</v>
      </c>
      <c r="K76" s="50">
        <f t="shared" ref="K76" si="176">C76*J76</f>
        <v>53.099999999999994</v>
      </c>
      <c r="L76" s="102">
        <f t="shared" ref="L76" si="177">I76/12/18</f>
        <v>0.24614197530864196</v>
      </c>
    </row>
    <row r="77" spans="1:12" ht="15.75" thickBot="1" x14ac:dyDescent="0.3">
      <c r="A77" s="41"/>
      <c r="B77" s="112"/>
      <c r="C77" s="75"/>
      <c r="D77" s="75"/>
      <c r="E77" s="7">
        <v>5.05</v>
      </c>
      <c r="F77" s="3">
        <v>5.31</v>
      </c>
      <c r="G77" s="10">
        <v>5.59</v>
      </c>
      <c r="H77" s="45"/>
      <c r="I77" s="47"/>
      <c r="J77" s="49"/>
      <c r="K77" s="51"/>
      <c r="L77" s="103">
        <f t="shared" si="157"/>
        <v>0</v>
      </c>
    </row>
    <row r="78" spans="1:12" x14ac:dyDescent="0.25">
      <c r="A78" s="40">
        <v>37</v>
      </c>
      <c r="B78" s="106" t="s">
        <v>27</v>
      </c>
      <c r="C78" s="71">
        <v>36</v>
      </c>
      <c r="D78" s="71" t="s">
        <v>19</v>
      </c>
      <c r="E78" s="18" t="s">
        <v>426</v>
      </c>
      <c r="F78" s="16" t="s">
        <v>384</v>
      </c>
      <c r="G78" s="16" t="s">
        <v>498</v>
      </c>
      <c r="H78" s="44">
        <f t="shared" ref="H78" si="178">AVERAGE(E79,F79,G79)</f>
        <v>5.1166666666666671</v>
      </c>
      <c r="I78" s="46">
        <f t="shared" ref="I78" si="179">C78*H78</f>
        <v>184.20000000000002</v>
      </c>
      <c r="J78" s="48">
        <f t="shared" ref="J78" si="180">MEDIAN(E79,F79,G79)</f>
        <v>5.22</v>
      </c>
      <c r="K78" s="50">
        <f t="shared" ref="K78" si="181">C78*J78</f>
        <v>187.92</v>
      </c>
      <c r="L78" s="102">
        <f t="shared" ref="L78" si="182">I78/12/18</f>
        <v>0.85277777777777786</v>
      </c>
    </row>
    <row r="79" spans="1:12" ht="15.75" thickBot="1" x14ac:dyDescent="0.3">
      <c r="A79" s="41"/>
      <c r="B79" s="107"/>
      <c r="C79" s="72"/>
      <c r="D79" s="72"/>
      <c r="E79" s="7">
        <v>4.74</v>
      </c>
      <c r="F79" s="3">
        <v>5.22</v>
      </c>
      <c r="G79" s="3">
        <v>5.39</v>
      </c>
      <c r="H79" s="45"/>
      <c r="I79" s="47"/>
      <c r="J79" s="49"/>
      <c r="K79" s="51"/>
      <c r="L79" s="103">
        <f t="shared" si="157"/>
        <v>0</v>
      </c>
    </row>
    <row r="80" spans="1:12" x14ac:dyDescent="0.25">
      <c r="A80" s="40">
        <v>38</v>
      </c>
      <c r="B80" s="106" t="s">
        <v>347</v>
      </c>
      <c r="C80" s="71">
        <v>5</v>
      </c>
      <c r="D80" s="71" t="s">
        <v>19</v>
      </c>
      <c r="E80" s="18" t="s">
        <v>426</v>
      </c>
      <c r="F80" s="16" t="s">
        <v>493</v>
      </c>
      <c r="G80" s="21" t="s">
        <v>431</v>
      </c>
      <c r="H80" s="44">
        <f t="shared" ref="H80" si="183">AVERAGE(E81,F81,G81)</f>
        <v>9.163333333333334</v>
      </c>
      <c r="I80" s="46">
        <f t="shared" ref="I80" si="184">C80*H80</f>
        <v>45.81666666666667</v>
      </c>
      <c r="J80" s="48">
        <f t="shared" ref="J80" si="185">MEDIAN(E81,F81,G81)</f>
        <v>9.2200000000000006</v>
      </c>
      <c r="K80" s="50">
        <f t="shared" ref="K80" si="186">C80*J80</f>
        <v>46.1</v>
      </c>
      <c r="L80" s="102">
        <f t="shared" ref="L80" si="187">I80/12/18</f>
        <v>0.21211419753086422</v>
      </c>
    </row>
    <row r="81" spans="1:12" ht="15.75" thickBot="1" x14ac:dyDescent="0.3">
      <c r="A81" s="41"/>
      <c r="B81" s="107"/>
      <c r="C81" s="72"/>
      <c r="D81" s="72"/>
      <c r="E81" s="7">
        <v>8.3699999999999992</v>
      </c>
      <c r="F81" s="3">
        <v>9.2200000000000006</v>
      </c>
      <c r="G81" s="10">
        <v>9.9</v>
      </c>
      <c r="H81" s="45"/>
      <c r="I81" s="47"/>
      <c r="J81" s="49"/>
      <c r="K81" s="51"/>
      <c r="L81" s="103">
        <f t="shared" si="157"/>
        <v>0</v>
      </c>
    </row>
    <row r="82" spans="1:12" x14ac:dyDescent="0.25">
      <c r="A82" s="40">
        <v>39</v>
      </c>
      <c r="B82" s="106" t="s">
        <v>29</v>
      </c>
      <c r="C82" s="71">
        <v>15</v>
      </c>
      <c r="D82" s="71" t="s">
        <v>19</v>
      </c>
      <c r="E82" s="18" t="s">
        <v>370</v>
      </c>
      <c r="F82" s="16" t="s">
        <v>499</v>
      </c>
      <c r="G82" s="21" t="s">
        <v>378</v>
      </c>
      <c r="H82" s="44">
        <f t="shared" ref="H82" si="188">AVERAGE(E83,F83,G83)</f>
        <v>4.49</v>
      </c>
      <c r="I82" s="46">
        <f t="shared" ref="I82" si="189">C82*H82</f>
        <v>67.350000000000009</v>
      </c>
      <c r="J82" s="48">
        <f t="shared" ref="J82" si="190">MEDIAN(E83,F83,G83)</f>
        <v>4.66</v>
      </c>
      <c r="K82" s="50">
        <f t="shared" ref="K82" si="191">C82*J82</f>
        <v>69.900000000000006</v>
      </c>
      <c r="L82" s="102">
        <f t="shared" ref="L82" si="192">I82/12/18</f>
        <v>0.31180555555555561</v>
      </c>
    </row>
    <row r="83" spans="1:12" ht="15.75" thickBot="1" x14ac:dyDescent="0.3">
      <c r="A83" s="41"/>
      <c r="B83" s="107"/>
      <c r="C83" s="72"/>
      <c r="D83" s="72"/>
      <c r="E83" s="7">
        <v>3.9</v>
      </c>
      <c r="F83" s="3">
        <v>4.66</v>
      </c>
      <c r="G83" s="10">
        <v>4.91</v>
      </c>
      <c r="H83" s="45"/>
      <c r="I83" s="47"/>
      <c r="J83" s="49"/>
      <c r="K83" s="51"/>
      <c r="L83" s="103">
        <f t="shared" si="157"/>
        <v>0</v>
      </c>
    </row>
    <row r="84" spans="1:12" x14ac:dyDescent="0.25">
      <c r="A84" s="40">
        <v>40</v>
      </c>
      <c r="B84" s="106" t="s">
        <v>30</v>
      </c>
      <c r="C84" s="71">
        <v>5</v>
      </c>
      <c r="D84" s="71" t="s">
        <v>168</v>
      </c>
      <c r="E84" s="18" t="s">
        <v>500</v>
      </c>
      <c r="F84" s="16" t="s">
        <v>501</v>
      </c>
      <c r="G84" s="21" t="s">
        <v>502</v>
      </c>
      <c r="H84" s="44">
        <f t="shared" ref="H84" si="193">AVERAGE(E85,F85,G85)</f>
        <v>11.453333333333333</v>
      </c>
      <c r="I84" s="46">
        <f t="shared" ref="I84" si="194">C84*H84</f>
        <v>57.266666666666666</v>
      </c>
      <c r="J84" s="48">
        <f t="shared" ref="J84" si="195">MEDIAN(E85,F85,G85)</f>
        <v>11.31</v>
      </c>
      <c r="K84" s="50">
        <f t="shared" ref="K84" si="196">C84*J84</f>
        <v>56.550000000000004</v>
      </c>
      <c r="L84" s="102">
        <f t="shared" ref="L84" si="197">I84/12/18</f>
        <v>0.26512345679012345</v>
      </c>
    </row>
    <row r="85" spans="1:12" ht="15.75" thickBot="1" x14ac:dyDescent="0.3">
      <c r="A85" s="41"/>
      <c r="B85" s="107"/>
      <c r="C85" s="72"/>
      <c r="D85" s="72"/>
      <c r="E85" s="7">
        <v>10.050000000000001</v>
      </c>
      <c r="F85" s="3">
        <v>11.31</v>
      </c>
      <c r="G85" s="10">
        <v>13</v>
      </c>
      <c r="H85" s="45"/>
      <c r="I85" s="47"/>
      <c r="J85" s="49"/>
      <c r="K85" s="51"/>
      <c r="L85" s="103">
        <f t="shared" si="157"/>
        <v>0</v>
      </c>
    </row>
    <row r="86" spans="1:12" x14ac:dyDescent="0.25">
      <c r="A86" s="40">
        <v>41</v>
      </c>
      <c r="B86" s="98" t="s">
        <v>348</v>
      </c>
      <c r="C86" s="110">
        <v>12</v>
      </c>
      <c r="D86" s="110" t="s">
        <v>174</v>
      </c>
      <c r="E86" s="18" t="s">
        <v>503</v>
      </c>
      <c r="F86" s="16" t="s">
        <v>505</v>
      </c>
      <c r="G86" s="16" t="s">
        <v>504</v>
      </c>
      <c r="H86" s="44">
        <f t="shared" ref="H86" si="198">AVERAGE(E87,F87,G87)</f>
        <v>18.646666666666665</v>
      </c>
      <c r="I86" s="46">
        <f t="shared" ref="I86" si="199">C86*H86</f>
        <v>223.76</v>
      </c>
      <c r="J86" s="48">
        <f t="shared" ref="J86" si="200">MEDIAN(E87,F87,G87)</f>
        <v>19.11</v>
      </c>
      <c r="K86" s="50">
        <f t="shared" ref="K86" si="201">C86*J86</f>
        <v>229.32</v>
      </c>
      <c r="L86" s="102">
        <f t="shared" ref="L86" si="202">I86/12/18</f>
        <v>1.0359259259259259</v>
      </c>
    </row>
    <row r="87" spans="1:12" ht="15.75" thickBot="1" x14ac:dyDescent="0.3">
      <c r="A87" s="41"/>
      <c r="B87" s="99"/>
      <c r="C87" s="111"/>
      <c r="D87" s="111"/>
      <c r="E87" s="7">
        <v>14.57</v>
      </c>
      <c r="F87" s="3">
        <v>19.11</v>
      </c>
      <c r="G87" s="3">
        <v>22.26</v>
      </c>
      <c r="H87" s="45"/>
      <c r="I87" s="47"/>
      <c r="J87" s="49"/>
      <c r="K87" s="51"/>
      <c r="L87" s="103">
        <f t="shared" si="157"/>
        <v>0</v>
      </c>
    </row>
    <row r="88" spans="1:12" x14ac:dyDescent="0.25">
      <c r="A88" s="40">
        <v>42</v>
      </c>
      <c r="B88" s="106" t="s">
        <v>173</v>
      </c>
      <c r="C88" s="71">
        <v>10</v>
      </c>
      <c r="D88" s="71" t="s">
        <v>113</v>
      </c>
      <c r="E88" s="18" t="s">
        <v>506</v>
      </c>
      <c r="F88" s="16" t="s">
        <v>507</v>
      </c>
      <c r="G88" s="16" t="s">
        <v>508</v>
      </c>
      <c r="H88" s="44">
        <f t="shared" ref="H88" si="203">AVERAGE(E89,F89,G89)</f>
        <v>161.22333333333333</v>
      </c>
      <c r="I88" s="46">
        <f t="shared" ref="I88" si="204">C88*H88</f>
        <v>1612.2333333333333</v>
      </c>
      <c r="J88" s="48">
        <f t="shared" ref="J88" si="205">MEDIAN(E89,F89,G89)</f>
        <v>166.5</v>
      </c>
      <c r="K88" s="50">
        <f t="shared" ref="K88" si="206">C88*J88</f>
        <v>1665</v>
      </c>
      <c r="L88" s="102">
        <f t="shared" ref="L88" si="207">I88/12/18</f>
        <v>7.4640432098765439</v>
      </c>
    </row>
    <row r="89" spans="1:12" ht="15.75" thickBot="1" x14ac:dyDescent="0.3">
      <c r="A89" s="41"/>
      <c r="B89" s="107"/>
      <c r="C89" s="72"/>
      <c r="D89" s="72"/>
      <c r="E89" s="4">
        <v>149.97</v>
      </c>
      <c r="F89" s="5">
        <v>166.5</v>
      </c>
      <c r="G89" s="11">
        <v>167.2</v>
      </c>
      <c r="H89" s="45"/>
      <c r="I89" s="47"/>
      <c r="J89" s="49"/>
      <c r="K89" s="51"/>
      <c r="L89" s="103">
        <f t="shared" si="157"/>
        <v>0</v>
      </c>
    </row>
    <row r="90" spans="1:12" x14ac:dyDescent="0.25">
      <c r="A90" s="40">
        <v>43</v>
      </c>
      <c r="B90" s="98" t="s">
        <v>328</v>
      </c>
      <c r="C90" s="71">
        <v>3</v>
      </c>
      <c r="D90" s="71" t="s">
        <v>113</v>
      </c>
      <c r="E90" s="18" t="s">
        <v>509</v>
      </c>
      <c r="F90" s="16" t="s">
        <v>510</v>
      </c>
      <c r="G90" s="21" t="s">
        <v>511</v>
      </c>
      <c r="H90" s="44">
        <f t="shared" ref="H90" si="208">AVERAGE(E91,F91,G91)</f>
        <v>119.06666666666668</v>
      </c>
      <c r="I90" s="46">
        <f t="shared" ref="I90" si="209">C90*H90</f>
        <v>357.20000000000005</v>
      </c>
      <c r="J90" s="48">
        <f t="shared" ref="J90" si="210">MEDIAN(E91,F91,G91)</f>
        <v>114.9</v>
      </c>
      <c r="K90" s="50">
        <f t="shared" ref="K90" si="211">C90*J90</f>
        <v>344.70000000000005</v>
      </c>
      <c r="L90" s="102">
        <f t="shared" ref="L90" si="212">I90/12/18</f>
        <v>1.6537037037037039</v>
      </c>
    </row>
    <row r="91" spans="1:12" ht="15.75" thickBot="1" x14ac:dyDescent="0.3">
      <c r="A91" s="41"/>
      <c r="B91" s="99"/>
      <c r="C91" s="72"/>
      <c r="D91" s="72"/>
      <c r="E91" s="7">
        <v>113</v>
      </c>
      <c r="F91" s="3">
        <v>114.9</v>
      </c>
      <c r="G91" s="10">
        <v>129.30000000000001</v>
      </c>
      <c r="H91" s="45"/>
      <c r="I91" s="47"/>
      <c r="J91" s="49"/>
      <c r="K91" s="51"/>
      <c r="L91" s="103">
        <f t="shared" si="157"/>
        <v>0</v>
      </c>
    </row>
    <row r="92" spans="1:12" x14ac:dyDescent="0.25">
      <c r="A92" s="40">
        <v>44</v>
      </c>
      <c r="B92" s="106" t="s">
        <v>329</v>
      </c>
      <c r="C92" s="71">
        <v>10</v>
      </c>
      <c r="D92" s="71" t="s">
        <v>19</v>
      </c>
      <c r="E92" s="18" t="s">
        <v>512</v>
      </c>
      <c r="F92" s="16" t="s">
        <v>513</v>
      </c>
      <c r="G92" s="21" t="s">
        <v>391</v>
      </c>
      <c r="H92" s="44">
        <f t="shared" ref="H92" si="213">AVERAGE(E93,F93,G93)</f>
        <v>19.939999999999998</v>
      </c>
      <c r="I92" s="46">
        <f t="shared" ref="I92" si="214">C92*H92</f>
        <v>199.39999999999998</v>
      </c>
      <c r="J92" s="48">
        <f t="shared" ref="J92" si="215">MEDIAN(E93,F93,G93)</f>
        <v>19.3</v>
      </c>
      <c r="K92" s="50">
        <f t="shared" ref="K92" si="216">C92*J92</f>
        <v>193</v>
      </c>
      <c r="L92" s="102">
        <f t="shared" ref="L92" si="217">I92/12/18</f>
        <v>0.92314814814814794</v>
      </c>
    </row>
    <row r="93" spans="1:12" ht="15.75" thickBot="1" x14ac:dyDescent="0.3">
      <c r="A93" s="41"/>
      <c r="B93" s="107"/>
      <c r="C93" s="72"/>
      <c r="D93" s="72"/>
      <c r="E93" s="4">
        <v>18</v>
      </c>
      <c r="F93" s="5">
        <v>19.3</v>
      </c>
      <c r="G93" s="11">
        <v>22.52</v>
      </c>
      <c r="H93" s="45"/>
      <c r="I93" s="47"/>
      <c r="J93" s="49"/>
      <c r="K93" s="51"/>
      <c r="L93" s="103">
        <f t="shared" si="157"/>
        <v>0</v>
      </c>
    </row>
    <row r="94" spans="1:12" x14ac:dyDescent="0.25">
      <c r="A94" s="40">
        <v>45</v>
      </c>
      <c r="B94" s="98" t="s">
        <v>330</v>
      </c>
      <c r="C94" s="71">
        <v>10</v>
      </c>
      <c r="D94" s="71" t="s">
        <v>19</v>
      </c>
      <c r="E94" s="18" t="s">
        <v>514</v>
      </c>
      <c r="F94" s="16" t="s">
        <v>515</v>
      </c>
      <c r="G94" s="21" t="s">
        <v>410</v>
      </c>
      <c r="H94" s="44">
        <f t="shared" ref="H94" si="218">AVERAGE(E95,F95,G95)</f>
        <v>5.37</v>
      </c>
      <c r="I94" s="46">
        <f t="shared" ref="I94" si="219">C94*H94</f>
        <v>53.7</v>
      </c>
      <c r="J94" s="48">
        <f t="shared" ref="J94" si="220">MEDIAN(E95,F95,G95)</f>
        <v>5.51</v>
      </c>
      <c r="K94" s="50">
        <f t="shared" ref="K94" si="221">C94*J94</f>
        <v>55.099999999999994</v>
      </c>
      <c r="L94" s="102">
        <f t="shared" ref="L94" si="222">I94/12/18</f>
        <v>0.24861111111111114</v>
      </c>
    </row>
    <row r="95" spans="1:12" ht="15.75" thickBot="1" x14ac:dyDescent="0.3">
      <c r="A95" s="41"/>
      <c r="B95" s="99"/>
      <c r="C95" s="72"/>
      <c r="D95" s="72"/>
      <c r="E95" s="4">
        <v>4.99</v>
      </c>
      <c r="F95" s="5">
        <v>5.51</v>
      </c>
      <c r="G95" s="11">
        <v>5.61</v>
      </c>
      <c r="H95" s="45"/>
      <c r="I95" s="47"/>
      <c r="J95" s="49"/>
      <c r="K95" s="51"/>
      <c r="L95" s="103">
        <f t="shared" si="157"/>
        <v>0</v>
      </c>
    </row>
    <row r="96" spans="1:12" x14ac:dyDescent="0.25">
      <c r="A96" s="40">
        <v>46</v>
      </c>
      <c r="B96" s="98" t="s">
        <v>350</v>
      </c>
      <c r="C96" s="110">
        <v>1</v>
      </c>
      <c r="D96" s="113" t="s">
        <v>351</v>
      </c>
      <c r="E96" s="18" t="s">
        <v>457</v>
      </c>
      <c r="F96" s="16" t="s">
        <v>458</v>
      </c>
      <c r="G96" s="22"/>
      <c r="H96" s="44">
        <f t="shared" ref="H96" si="223">AVERAGE(E97,F97,G97)</f>
        <v>50.85</v>
      </c>
      <c r="I96" s="46">
        <f t="shared" ref="I96" si="224">C96*H96</f>
        <v>50.85</v>
      </c>
      <c r="J96" s="48">
        <f t="shared" ref="J96" si="225">MEDIAN(E97,F97,G97)</f>
        <v>50.85</v>
      </c>
      <c r="K96" s="50">
        <f t="shared" ref="K96" si="226">C96*J96</f>
        <v>50.85</v>
      </c>
      <c r="L96" s="102">
        <f t="shared" ref="L96" si="227">I96/12/18</f>
        <v>0.23541666666666666</v>
      </c>
    </row>
    <row r="97" spans="1:12" ht="15.75" thickBot="1" x14ac:dyDescent="0.3">
      <c r="A97" s="41"/>
      <c r="B97" s="99"/>
      <c r="C97" s="111"/>
      <c r="D97" s="114"/>
      <c r="E97" s="4">
        <v>49.71</v>
      </c>
      <c r="F97" s="5">
        <v>51.99</v>
      </c>
      <c r="G97" s="23"/>
      <c r="H97" s="45"/>
      <c r="I97" s="47"/>
      <c r="J97" s="49"/>
      <c r="K97" s="51"/>
      <c r="L97" s="103">
        <f t="shared" si="157"/>
        <v>0</v>
      </c>
    </row>
    <row r="98" spans="1:12" x14ac:dyDescent="0.25">
      <c r="A98" s="40">
        <v>47</v>
      </c>
      <c r="B98" s="98" t="s">
        <v>352</v>
      </c>
      <c r="C98" s="73">
        <v>150</v>
      </c>
      <c r="D98" s="73" t="s">
        <v>19</v>
      </c>
      <c r="E98" s="18" t="s">
        <v>420</v>
      </c>
      <c r="F98" s="16" t="s">
        <v>516</v>
      </c>
      <c r="G98" s="21" t="s">
        <v>517</v>
      </c>
      <c r="H98" s="44">
        <f t="shared" ref="H98" si="228">AVERAGE(E99,F99,G99)</f>
        <v>0.16333333333333336</v>
      </c>
      <c r="I98" s="46">
        <f t="shared" ref="I98" si="229">C98*H98</f>
        <v>24.500000000000004</v>
      </c>
      <c r="J98" s="48">
        <f t="shared" ref="J98" si="230">MEDIAN(E99,F99,G99)</f>
        <v>0.16</v>
      </c>
      <c r="K98" s="50">
        <f t="shared" ref="K98" si="231">C98*J98</f>
        <v>24</v>
      </c>
      <c r="L98" s="102">
        <f t="shared" ref="L98" si="232">I98/12/18</f>
        <v>0.11342592592592594</v>
      </c>
    </row>
    <row r="99" spans="1:12" ht="15.75" thickBot="1" x14ac:dyDescent="0.3">
      <c r="A99" s="41"/>
      <c r="B99" s="99"/>
      <c r="C99" s="74"/>
      <c r="D99" s="74"/>
      <c r="E99" s="4">
        <v>0.14000000000000001</v>
      </c>
      <c r="F99" s="5">
        <v>0.16</v>
      </c>
      <c r="G99" s="11">
        <v>0.19</v>
      </c>
      <c r="H99" s="45"/>
      <c r="I99" s="47"/>
      <c r="J99" s="49"/>
      <c r="K99" s="51"/>
      <c r="L99" s="103">
        <f t="shared" si="157"/>
        <v>0</v>
      </c>
    </row>
    <row r="100" spans="1:12" x14ac:dyDescent="0.25">
      <c r="A100" s="40"/>
      <c r="B100" s="98" t="s">
        <v>353</v>
      </c>
      <c r="C100" s="73">
        <v>350</v>
      </c>
      <c r="D100" s="73" t="s">
        <v>19</v>
      </c>
      <c r="E100" s="18" t="s">
        <v>516</v>
      </c>
      <c r="F100" s="16" t="s">
        <v>518</v>
      </c>
      <c r="G100" s="21" t="s">
        <v>420</v>
      </c>
      <c r="H100" s="44">
        <f t="shared" ref="H100" si="233">AVERAGE(E101,F101,G101)</f>
        <v>0.43999999999999995</v>
      </c>
      <c r="I100" s="46">
        <f t="shared" ref="I100" si="234">C100*H100</f>
        <v>153.99999999999997</v>
      </c>
      <c r="J100" s="48">
        <f t="shared" ref="J100" si="235">MEDIAN(E101,F101,G101)</f>
        <v>0.43</v>
      </c>
      <c r="K100" s="50">
        <f t="shared" ref="K100" si="236">C100*J100</f>
        <v>150.5</v>
      </c>
      <c r="L100" s="102">
        <f t="shared" ref="L100" si="237">I100/12/18</f>
        <v>0.7129629629629628</v>
      </c>
    </row>
    <row r="101" spans="1:12" ht="15.75" thickBot="1" x14ac:dyDescent="0.3">
      <c r="A101" s="41"/>
      <c r="B101" s="99"/>
      <c r="C101" s="74"/>
      <c r="D101" s="74"/>
      <c r="E101" s="4">
        <v>0.41</v>
      </c>
      <c r="F101" s="5">
        <v>0.43</v>
      </c>
      <c r="G101" s="11">
        <v>0.48</v>
      </c>
      <c r="H101" s="45"/>
      <c r="I101" s="47"/>
      <c r="J101" s="49"/>
      <c r="K101" s="51"/>
      <c r="L101" s="103">
        <f t="shared" si="157"/>
        <v>0</v>
      </c>
    </row>
    <row r="102" spans="1:12" x14ac:dyDescent="0.25">
      <c r="A102" s="40">
        <v>48</v>
      </c>
      <c r="B102" s="115" t="s">
        <v>190</v>
      </c>
      <c r="C102" s="73">
        <v>500</v>
      </c>
      <c r="D102" s="73" t="s">
        <v>19</v>
      </c>
      <c r="E102" s="18" t="s">
        <v>519</v>
      </c>
      <c r="F102" s="16" t="s">
        <v>363</v>
      </c>
      <c r="G102" s="21" t="s">
        <v>520</v>
      </c>
      <c r="H102" s="44">
        <f t="shared" ref="H102" si="238">AVERAGE(E103,F103,G103)</f>
        <v>0.16</v>
      </c>
      <c r="I102" s="46">
        <f t="shared" ref="I102" si="239">C102*H102</f>
        <v>80</v>
      </c>
      <c r="J102" s="48">
        <f t="shared" ref="J102" si="240">MEDIAN(E103,F103,G103)</f>
        <v>0.15</v>
      </c>
      <c r="K102" s="50">
        <f t="shared" ref="K102" si="241">C102*J102</f>
        <v>75</v>
      </c>
      <c r="L102" s="102">
        <f t="shared" ref="L102" si="242">I102/12/18</f>
        <v>0.37037037037037041</v>
      </c>
    </row>
    <row r="103" spans="1:12" ht="15.75" thickBot="1" x14ac:dyDescent="0.3">
      <c r="A103" s="41"/>
      <c r="B103" s="116"/>
      <c r="C103" s="74"/>
      <c r="D103" s="74"/>
      <c r="E103" s="7">
        <v>0.13</v>
      </c>
      <c r="F103" s="3">
        <v>0.15</v>
      </c>
      <c r="G103" s="10">
        <v>0.2</v>
      </c>
      <c r="H103" s="45"/>
      <c r="I103" s="47"/>
      <c r="J103" s="49"/>
      <c r="K103" s="51"/>
      <c r="L103" s="103">
        <f t="shared" si="157"/>
        <v>0</v>
      </c>
    </row>
    <row r="104" spans="1:12" x14ac:dyDescent="0.25">
      <c r="A104" s="40">
        <v>49</v>
      </c>
      <c r="B104" s="98" t="s">
        <v>349</v>
      </c>
      <c r="C104" s="71">
        <v>12</v>
      </c>
      <c r="D104" s="71" t="s">
        <v>314</v>
      </c>
      <c r="E104" s="18" t="s">
        <v>363</v>
      </c>
      <c r="F104" s="16" t="s">
        <v>505</v>
      </c>
      <c r="G104" s="21" t="s">
        <v>521</v>
      </c>
      <c r="H104" s="44">
        <f t="shared" ref="H104" si="243">AVERAGE(E105,F105,G105)</f>
        <v>11.556666666666667</v>
      </c>
      <c r="I104" s="46">
        <f t="shared" ref="I104" si="244">C104*H104</f>
        <v>138.68</v>
      </c>
      <c r="J104" s="48">
        <f t="shared" ref="J104" si="245">MEDIAN(E105,F105,G105)</f>
        <v>11.66</v>
      </c>
      <c r="K104" s="50">
        <f t="shared" ref="K104" si="246">C104*J104</f>
        <v>139.92000000000002</v>
      </c>
      <c r="L104" s="102">
        <f t="shared" ref="L104" si="247">I104/12/18</f>
        <v>0.64203703703703707</v>
      </c>
    </row>
    <row r="105" spans="1:12" ht="15.75" thickBot="1" x14ac:dyDescent="0.3">
      <c r="A105" s="41"/>
      <c r="B105" s="99"/>
      <c r="C105" s="72"/>
      <c r="D105" s="72"/>
      <c r="E105" s="4">
        <v>9.9</v>
      </c>
      <c r="F105" s="5">
        <v>11.66</v>
      </c>
      <c r="G105" s="11">
        <v>13.11</v>
      </c>
      <c r="H105" s="45"/>
      <c r="I105" s="47"/>
      <c r="J105" s="49"/>
      <c r="K105" s="51"/>
      <c r="L105" s="103">
        <f t="shared" si="157"/>
        <v>0</v>
      </c>
    </row>
    <row r="106" spans="1:12" x14ac:dyDescent="0.25">
      <c r="A106" s="40">
        <v>50</v>
      </c>
      <c r="B106" s="106" t="s">
        <v>331</v>
      </c>
      <c r="C106" s="71">
        <v>100</v>
      </c>
      <c r="D106" s="71" t="s">
        <v>19</v>
      </c>
      <c r="E106" s="18" t="s">
        <v>522</v>
      </c>
      <c r="F106" s="16" t="s">
        <v>523</v>
      </c>
      <c r="G106" s="21" t="s">
        <v>429</v>
      </c>
      <c r="H106" s="44">
        <f t="shared" ref="H106" si="248">AVERAGE(E107,F107,G107)</f>
        <v>0.70666666666666667</v>
      </c>
      <c r="I106" s="46">
        <f t="shared" ref="I106" si="249">C106*H106</f>
        <v>70.666666666666671</v>
      </c>
      <c r="J106" s="48">
        <f t="shared" ref="J106" si="250">MEDIAN(E107,F107,G107)</f>
        <v>0.69</v>
      </c>
      <c r="K106" s="50">
        <f t="shared" ref="K106" si="251">C106*J106</f>
        <v>69</v>
      </c>
      <c r="L106" s="102">
        <f t="shared" ref="L106" si="252">I106/12/18</f>
        <v>0.3271604938271605</v>
      </c>
    </row>
    <row r="107" spans="1:12" ht="15.75" thickBot="1" x14ac:dyDescent="0.3">
      <c r="A107" s="41"/>
      <c r="B107" s="107"/>
      <c r="C107" s="72"/>
      <c r="D107" s="72"/>
      <c r="E107" s="4">
        <v>0.5</v>
      </c>
      <c r="F107" s="5">
        <v>0.69</v>
      </c>
      <c r="G107" s="11">
        <v>0.93</v>
      </c>
      <c r="H107" s="45"/>
      <c r="I107" s="47"/>
      <c r="J107" s="49"/>
      <c r="K107" s="51"/>
      <c r="L107" s="103">
        <f t="shared" si="157"/>
        <v>0</v>
      </c>
    </row>
    <row r="108" spans="1:12" x14ac:dyDescent="0.25">
      <c r="A108" s="40"/>
      <c r="B108" s="106" t="s">
        <v>332</v>
      </c>
      <c r="C108" s="71">
        <v>100</v>
      </c>
      <c r="D108" s="71" t="s">
        <v>19</v>
      </c>
      <c r="E108" s="18" t="s">
        <v>524</v>
      </c>
      <c r="F108" s="16" t="s">
        <v>429</v>
      </c>
      <c r="G108" s="21" t="s">
        <v>525</v>
      </c>
      <c r="H108" s="44">
        <f t="shared" ref="H108" si="253">AVERAGE(E109,F109,G109)</f>
        <v>1.3333333333333333</v>
      </c>
      <c r="I108" s="46">
        <f t="shared" ref="I108" si="254">C108*H108</f>
        <v>133.33333333333331</v>
      </c>
      <c r="J108" s="48">
        <f t="shared" ref="J108" si="255">MEDIAN(E109,F109,G109)</f>
        <v>1.45</v>
      </c>
      <c r="K108" s="50">
        <f t="shared" ref="K108" si="256">C108*J108</f>
        <v>145</v>
      </c>
      <c r="L108" s="102">
        <f t="shared" ref="L108" si="257">I108/12/18</f>
        <v>0.61728395061728381</v>
      </c>
    </row>
    <row r="109" spans="1:12" ht="15.75" thickBot="1" x14ac:dyDescent="0.3">
      <c r="A109" s="41"/>
      <c r="B109" s="107"/>
      <c r="C109" s="72"/>
      <c r="D109" s="72"/>
      <c r="E109" s="4">
        <v>0.75</v>
      </c>
      <c r="F109" s="5">
        <v>1.45</v>
      </c>
      <c r="G109" s="11">
        <v>1.8</v>
      </c>
      <c r="H109" s="45"/>
      <c r="I109" s="47"/>
      <c r="J109" s="49"/>
      <c r="K109" s="51"/>
      <c r="L109" s="103">
        <f t="shared" si="157"/>
        <v>0</v>
      </c>
    </row>
    <row r="110" spans="1:12" x14ac:dyDescent="0.25">
      <c r="A110" s="40">
        <v>51</v>
      </c>
      <c r="B110" s="98" t="s">
        <v>333</v>
      </c>
      <c r="C110" s="73">
        <v>20</v>
      </c>
      <c r="D110" s="73" t="s">
        <v>19</v>
      </c>
      <c r="E110" s="18" t="s">
        <v>526</v>
      </c>
      <c r="F110" s="16" t="s">
        <v>527</v>
      </c>
      <c r="G110" s="21" t="s">
        <v>528</v>
      </c>
      <c r="H110" s="44">
        <f t="shared" ref="H110" si="258">AVERAGE(E111,F111,G111)</f>
        <v>138.19333333333336</v>
      </c>
      <c r="I110" s="46">
        <f t="shared" ref="I110" si="259">C110*H110</f>
        <v>2763.8666666666672</v>
      </c>
      <c r="J110" s="48">
        <f t="shared" ref="J110" si="260">MEDIAN(E111,F111,G111)</f>
        <v>137.86000000000001</v>
      </c>
      <c r="K110" s="50">
        <f t="shared" ref="K110" si="261">C110*J110</f>
        <v>2757.2000000000003</v>
      </c>
      <c r="L110" s="102">
        <f t="shared" ref="L110" si="262">I110/12/18</f>
        <v>12.795679012345682</v>
      </c>
    </row>
    <row r="111" spans="1:12" ht="15.75" thickBot="1" x14ac:dyDescent="0.3">
      <c r="A111" s="41"/>
      <c r="B111" s="99"/>
      <c r="C111" s="74"/>
      <c r="D111" s="74"/>
      <c r="E111" s="4">
        <v>137.86000000000001</v>
      </c>
      <c r="F111" s="5">
        <v>137.86000000000001</v>
      </c>
      <c r="G111" s="11">
        <v>138.86000000000001</v>
      </c>
      <c r="H111" s="45"/>
      <c r="I111" s="47"/>
      <c r="J111" s="49"/>
      <c r="K111" s="51"/>
      <c r="L111" s="103">
        <f t="shared" si="157"/>
        <v>0</v>
      </c>
    </row>
    <row r="112" spans="1:12" ht="23.25" customHeight="1" thickBot="1" x14ac:dyDescent="0.3">
      <c r="G112" s="14" t="s">
        <v>4</v>
      </c>
      <c r="H112" s="67">
        <f>SUM(I4,I6,I8,I10,I12,I14,I16,I18,I20,I22,I24,I26,I28,I30,I32,I34,I36,I38,I40,L41,I42,I44,I46,I48,I50,I52,I54,I56,I58,I60,I62,I64,I66,I68,I70,I72,I74,I76,I78,I80,I82,I84,I86,I88,I90,I92,I94,I96,I98,I100,I102,I104,I106,I108,I110)</f>
        <v>14341.91666666667</v>
      </c>
      <c r="I112" s="68"/>
      <c r="J112" s="69">
        <f>SUM(K4,K6,K8,K10,K12,K14,K16,K18,K20,K22,K24,K26,K28,K30,K32,K34,K36,K38,K40,K41,K42,K44,K46,K48,K50,K52,K54,K56,K58,K60,K62,K64,K66,K68,K70,K72,K74,K76,K78,K80,K82,K84,K86,K88,K90,K92,K94,K96,K98,K100,K102,K104,K106,K108,K110)</f>
        <v>14595.31</v>
      </c>
      <c r="K112" s="70"/>
      <c r="L112" s="39">
        <f>SUM(L4:L111)</f>
        <v>66.397762345679013</v>
      </c>
    </row>
    <row r="113" spans="2:9" x14ac:dyDescent="0.25">
      <c r="I113" s="31"/>
    </row>
    <row r="117" spans="2:9" x14ac:dyDescent="0.25">
      <c r="B117" t="s">
        <v>1</v>
      </c>
    </row>
  </sheetData>
  <mergeCells count="491">
    <mergeCell ref="L98:L99"/>
    <mergeCell ref="L100:L101"/>
    <mergeCell ref="L102:L103"/>
    <mergeCell ref="L104:L105"/>
    <mergeCell ref="L106:L107"/>
    <mergeCell ref="L108:L109"/>
    <mergeCell ref="L110:L111"/>
    <mergeCell ref="L80:L81"/>
    <mergeCell ref="L82:L83"/>
    <mergeCell ref="L84:L85"/>
    <mergeCell ref="L86:L87"/>
    <mergeCell ref="L88:L89"/>
    <mergeCell ref="L90:L91"/>
    <mergeCell ref="L92:L93"/>
    <mergeCell ref="L94:L95"/>
    <mergeCell ref="L96:L97"/>
    <mergeCell ref="L62:L63"/>
    <mergeCell ref="L64:L65"/>
    <mergeCell ref="L66:L67"/>
    <mergeCell ref="L68:L69"/>
    <mergeCell ref="L70:L71"/>
    <mergeCell ref="L72:L73"/>
    <mergeCell ref="L74:L75"/>
    <mergeCell ref="L76:L77"/>
    <mergeCell ref="L78:L79"/>
    <mergeCell ref="L44:L45"/>
    <mergeCell ref="L46:L47"/>
    <mergeCell ref="L48:L49"/>
    <mergeCell ref="L50:L51"/>
    <mergeCell ref="L52:L53"/>
    <mergeCell ref="L54:L55"/>
    <mergeCell ref="L56:L57"/>
    <mergeCell ref="L58:L59"/>
    <mergeCell ref="L60:L61"/>
    <mergeCell ref="L26:L27"/>
    <mergeCell ref="L28:L29"/>
    <mergeCell ref="L30:L31"/>
    <mergeCell ref="L32:L33"/>
    <mergeCell ref="L34:L35"/>
    <mergeCell ref="L36:L37"/>
    <mergeCell ref="L38:L39"/>
    <mergeCell ref="L40:L41"/>
    <mergeCell ref="L42:L43"/>
    <mergeCell ref="L8:L9"/>
    <mergeCell ref="L10:L11"/>
    <mergeCell ref="L12:L13"/>
    <mergeCell ref="L14:L15"/>
    <mergeCell ref="L16:L17"/>
    <mergeCell ref="L18:L19"/>
    <mergeCell ref="L20:L21"/>
    <mergeCell ref="L22:L23"/>
    <mergeCell ref="L24:L25"/>
    <mergeCell ref="H112:I112"/>
    <mergeCell ref="J112:K112"/>
    <mergeCell ref="J108:J109"/>
    <mergeCell ref="K108:K109"/>
    <mergeCell ref="A110:A111"/>
    <mergeCell ref="B110:B111"/>
    <mergeCell ref="C110:C111"/>
    <mergeCell ref="D110:D111"/>
    <mergeCell ref="H110:H111"/>
    <mergeCell ref="I110:I111"/>
    <mergeCell ref="J110:J111"/>
    <mergeCell ref="K110:K111"/>
    <mergeCell ref="A108:A109"/>
    <mergeCell ref="B108:B109"/>
    <mergeCell ref="C108:C109"/>
    <mergeCell ref="D108:D109"/>
    <mergeCell ref="H108:H109"/>
    <mergeCell ref="I108:I109"/>
    <mergeCell ref="J104:J105"/>
    <mergeCell ref="K104:K105"/>
    <mergeCell ref="A106:A107"/>
    <mergeCell ref="B106:B107"/>
    <mergeCell ref="C106:C107"/>
    <mergeCell ref="D106:D107"/>
    <mergeCell ref="H106:H107"/>
    <mergeCell ref="I106:I107"/>
    <mergeCell ref="J106:J107"/>
    <mergeCell ref="K106:K107"/>
    <mergeCell ref="A104:A105"/>
    <mergeCell ref="B104:B105"/>
    <mergeCell ref="C104:C105"/>
    <mergeCell ref="D104:D105"/>
    <mergeCell ref="H104:H105"/>
    <mergeCell ref="I104:I105"/>
    <mergeCell ref="J100:J101"/>
    <mergeCell ref="K100:K101"/>
    <mergeCell ref="A102:A103"/>
    <mergeCell ref="B102:B103"/>
    <mergeCell ref="C102:C103"/>
    <mergeCell ref="D102:D103"/>
    <mergeCell ref="H102:H103"/>
    <mergeCell ref="I102:I103"/>
    <mergeCell ref="J102:J103"/>
    <mergeCell ref="K102:K103"/>
    <mergeCell ref="A100:A101"/>
    <mergeCell ref="B100:B101"/>
    <mergeCell ref="C100:C101"/>
    <mergeCell ref="D100:D101"/>
    <mergeCell ref="H100:H101"/>
    <mergeCell ref="I100:I101"/>
    <mergeCell ref="J96:J97"/>
    <mergeCell ref="K96:K97"/>
    <mergeCell ref="A98:A99"/>
    <mergeCell ref="B98:B99"/>
    <mergeCell ref="C98:C99"/>
    <mergeCell ref="D98:D99"/>
    <mergeCell ref="H98:H99"/>
    <mergeCell ref="I98:I99"/>
    <mergeCell ref="J98:J99"/>
    <mergeCell ref="K98:K99"/>
    <mergeCell ref="A96:A97"/>
    <mergeCell ref="B96:B97"/>
    <mergeCell ref="C96:C97"/>
    <mergeCell ref="D96:D97"/>
    <mergeCell ref="H96:H97"/>
    <mergeCell ref="I96:I97"/>
    <mergeCell ref="J92:J93"/>
    <mergeCell ref="K92:K93"/>
    <mergeCell ref="A94:A95"/>
    <mergeCell ref="B94:B95"/>
    <mergeCell ref="C94:C95"/>
    <mergeCell ref="D94:D95"/>
    <mergeCell ref="H94:H95"/>
    <mergeCell ref="I94:I95"/>
    <mergeCell ref="J94:J95"/>
    <mergeCell ref="K94:K95"/>
    <mergeCell ref="A92:A93"/>
    <mergeCell ref="B92:B93"/>
    <mergeCell ref="C92:C93"/>
    <mergeCell ref="D92:D93"/>
    <mergeCell ref="H92:H93"/>
    <mergeCell ref="I92:I93"/>
    <mergeCell ref="J88:J89"/>
    <mergeCell ref="K88:K89"/>
    <mergeCell ref="A90:A91"/>
    <mergeCell ref="B90:B91"/>
    <mergeCell ref="C90:C91"/>
    <mergeCell ref="D90:D91"/>
    <mergeCell ref="H90:H91"/>
    <mergeCell ref="I90:I91"/>
    <mergeCell ref="J90:J91"/>
    <mergeCell ref="K90:K91"/>
    <mergeCell ref="A88:A89"/>
    <mergeCell ref="B88:B89"/>
    <mergeCell ref="C88:C89"/>
    <mergeCell ref="D88:D89"/>
    <mergeCell ref="H88:H89"/>
    <mergeCell ref="I88:I89"/>
    <mergeCell ref="J84:J85"/>
    <mergeCell ref="K84:K85"/>
    <mergeCell ref="A86:A87"/>
    <mergeCell ref="B86:B87"/>
    <mergeCell ref="C86:C87"/>
    <mergeCell ref="D86:D87"/>
    <mergeCell ref="H86:H87"/>
    <mergeCell ref="I86:I87"/>
    <mergeCell ref="J86:J87"/>
    <mergeCell ref="K86:K87"/>
    <mergeCell ref="A84:A85"/>
    <mergeCell ref="B84:B85"/>
    <mergeCell ref="C84:C85"/>
    <mergeCell ref="D84:D85"/>
    <mergeCell ref="H84:H85"/>
    <mergeCell ref="I84:I85"/>
    <mergeCell ref="J80:J81"/>
    <mergeCell ref="K80:K81"/>
    <mergeCell ref="A82:A83"/>
    <mergeCell ref="B82:B83"/>
    <mergeCell ref="C82:C83"/>
    <mergeCell ref="D82:D83"/>
    <mergeCell ref="H82:H83"/>
    <mergeCell ref="I82:I83"/>
    <mergeCell ref="J82:J83"/>
    <mergeCell ref="K82:K83"/>
    <mergeCell ref="A80:A81"/>
    <mergeCell ref="B80:B81"/>
    <mergeCell ref="C80:C81"/>
    <mergeCell ref="D80:D81"/>
    <mergeCell ref="H80:H81"/>
    <mergeCell ref="I80:I81"/>
    <mergeCell ref="J76:J77"/>
    <mergeCell ref="K76:K77"/>
    <mergeCell ref="A78:A79"/>
    <mergeCell ref="B78:B79"/>
    <mergeCell ref="C78:C79"/>
    <mergeCell ref="D78:D79"/>
    <mergeCell ref="H78:H79"/>
    <mergeCell ref="I78:I79"/>
    <mergeCell ref="J78:J79"/>
    <mergeCell ref="K78:K79"/>
    <mergeCell ref="A76:A77"/>
    <mergeCell ref="B76:B77"/>
    <mergeCell ref="C76:C77"/>
    <mergeCell ref="D76:D77"/>
    <mergeCell ref="H76:H77"/>
    <mergeCell ref="I76:I77"/>
    <mergeCell ref="J72:J73"/>
    <mergeCell ref="K72:K73"/>
    <mergeCell ref="A74:A75"/>
    <mergeCell ref="B74:B75"/>
    <mergeCell ref="C74:C75"/>
    <mergeCell ref="D74:D75"/>
    <mergeCell ref="H74:H75"/>
    <mergeCell ref="I74:I75"/>
    <mergeCell ref="J74:J75"/>
    <mergeCell ref="K74:K75"/>
    <mergeCell ref="A72:A73"/>
    <mergeCell ref="B72:B73"/>
    <mergeCell ref="C72:C73"/>
    <mergeCell ref="D72:D73"/>
    <mergeCell ref="H72:H73"/>
    <mergeCell ref="I72:I73"/>
    <mergeCell ref="J68:J69"/>
    <mergeCell ref="K68:K69"/>
    <mergeCell ref="A70:A71"/>
    <mergeCell ref="B70:B71"/>
    <mergeCell ref="C70:C71"/>
    <mergeCell ref="D70:D71"/>
    <mergeCell ref="H70:H71"/>
    <mergeCell ref="I70:I71"/>
    <mergeCell ref="J70:J71"/>
    <mergeCell ref="K70:K71"/>
    <mergeCell ref="A68:A69"/>
    <mergeCell ref="B68:B69"/>
    <mergeCell ref="C68:C69"/>
    <mergeCell ref="D68:D69"/>
    <mergeCell ref="H68:H69"/>
    <mergeCell ref="I68:I69"/>
    <mergeCell ref="J64:J65"/>
    <mergeCell ref="K64:K65"/>
    <mergeCell ref="A66:A67"/>
    <mergeCell ref="B66:B67"/>
    <mergeCell ref="C66:C67"/>
    <mergeCell ref="D66:D67"/>
    <mergeCell ref="H66:H67"/>
    <mergeCell ref="I66:I67"/>
    <mergeCell ref="J66:J67"/>
    <mergeCell ref="K66:K67"/>
    <mergeCell ref="A64:A65"/>
    <mergeCell ref="B64:B65"/>
    <mergeCell ref="C64:C65"/>
    <mergeCell ref="D64:D65"/>
    <mergeCell ref="H64:H65"/>
    <mergeCell ref="I64:I65"/>
    <mergeCell ref="J60:J61"/>
    <mergeCell ref="K60:K61"/>
    <mergeCell ref="A62:A63"/>
    <mergeCell ref="B62:B63"/>
    <mergeCell ref="C62:C63"/>
    <mergeCell ref="D62:D63"/>
    <mergeCell ref="H62:H63"/>
    <mergeCell ref="I62:I63"/>
    <mergeCell ref="J62:J63"/>
    <mergeCell ref="K62:K63"/>
    <mergeCell ref="A60:A61"/>
    <mergeCell ref="B60:B61"/>
    <mergeCell ref="C60:C61"/>
    <mergeCell ref="D60:D61"/>
    <mergeCell ref="H60:H61"/>
    <mergeCell ref="I60:I61"/>
    <mergeCell ref="J56:J57"/>
    <mergeCell ref="K56:K57"/>
    <mergeCell ref="A58:A59"/>
    <mergeCell ref="B58:B59"/>
    <mergeCell ref="C58:C59"/>
    <mergeCell ref="D58:D59"/>
    <mergeCell ref="H58:H59"/>
    <mergeCell ref="I58:I59"/>
    <mergeCell ref="J58:J59"/>
    <mergeCell ref="K58:K59"/>
    <mergeCell ref="A56:A57"/>
    <mergeCell ref="B56:B57"/>
    <mergeCell ref="C56:C57"/>
    <mergeCell ref="D56:D57"/>
    <mergeCell ref="H56:H57"/>
    <mergeCell ref="I56:I57"/>
    <mergeCell ref="J52:J53"/>
    <mergeCell ref="K52:K53"/>
    <mergeCell ref="A54:A55"/>
    <mergeCell ref="B54:B55"/>
    <mergeCell ref="C54:C55"/>
    <mergeCell ref="D54:D55"/>
    <mergeCell ref="H54:H55"/>
    <mergeCell ref="I54:I55"/>
    <mergeCell ref="J54:J55"/>
    <mergeCell ref="K54:K55"/>
    <mergeCell ref="A52:A53"/>
    <mergeCell ref="B52:B53"/>
    <mergeCell ref="C52:C53"/>
    <mergeCell ref="D52:D53"/>
    <mergeCell ref="H52:H53"/>
    <mergeCell ref="I52:I53"/>
    <mergeCell ref="J48:J49"/>
    <mergeCell ref="K48:K49"/>
    <mergeCell ref="A50:A51"/>
    <mergeCell ref="B50:B51"/>
    <mergeCell ref="C50:C51"/>
    <mergeCell ref="D50:D51"/>
    <mergeCell ref="H50:H51"/>
    <mergeCell ref="I50:I51"/>
    <mergeCell ref="J50:J51"/>
    <mergeCell ref="K50:K51"/>
    <mergeCell ref="A48:A49"/>
    <mergeCell ref="B48:B49"/>
    <mergeCell ref="C48:C49"/>
    <mergeCell ref="D48:D49"/>
    <mergeCell ref="H48:H49"/>
    <mergeCell ref="I48:I49"/>
    <mergeCell ref="J44:J45"/>
    <mergeCell ref="K44:K45"/>
    <mergeCell ref="A46:A47"/>
    <mergeCell ref="B46:B47"/>
    <mergeCell ref="C46:C47"/>
    <mergeCell ref="D46:D47"/>
    <mergeCell ref="H46:H47"/>
    <mergeCell ref="I46:I47"/>
    <mergeCell ref="J46:J47"/>
    <mergeCell ref="K46:K47"/>
    <mergeCell ref="A44:A45"/>
    <mergeCell ref="B44:B45"/>
    <mergeCell ref="C44:C45"/>
    <mergeCell ref="D44:D45"/>
    <mergeCell ref="H44:H45"/>
    <mergeCell ref="I44:I45"/>
    <mergeCell ref="J40:J41"/>
    <mergeCell ref="K40:K41"/>
    <mergeCell ref="A42:A43"/>
    <mergeCell ref="B42:B43"/>
    <mergeCell ref="C42:C43"/>
    <mergeCell ref="D42:D43"/>
    <mergeCell ref="H42:H43"/>
    <mergeCell ref="I42:I43"/>
    <mergeCell ref="J42:J43"/>
    <mergeCell ref="K42:K43"/>
    <mergeCell ref="A40:A41"/>
    <mergeCell ref="B40:B41"/>
    <mergeCell ref="C40:C41"/>
    <mergeCell ref="D40:D41"/>
    <mergeCell ref="H40:H41"/>
    <mergeCell ref="I40:I41"/>
    <mergeCell ref="J36:J37"/>
    <mergeCell ref="K36:K37"/>
    <mergeCell ref="A38:A39"/>
    <mergeCell ref="B38:B39"/>
    <mergeCell ref="C38:C39"/>
    <mergeCell ref="D38:D39"/>
    <mergeCell ref="H38:H39"/>
    <mergeCell ref="I38:I39"/>
    <mergeCell ref="J38:J39"/>
    <mergeCell ref="K38:K39"/>
    <mergeCell ref="A36:A37"/>
    <mergeCell ref="B36:B37"/>
    <mergeCell ref="C36:C37"/>
    <mergeCell ref="D36:D37"/>
    <mergeCell ref="H36:H37"/>
    <mergeCell ref="I36:I37"/>
    <mergeCell ref="J32:J33"/>
    <mergeCell ref="K32:K33"/>
    <mergeCell ref="A34:A35"/>
    <mergeCell ref="B34:B35"/>
    <mergeCell ref="C34:C35"/>
    <mergeCell ref="D34:D35"/>
    <mergeCell ref="H34:H35"/>
    <mergeCell ref="I34:I35"/>
    <mergeCell ref="J34:J35"/>
    <mergeCell ref="K34:K35"/>
    <mergeCell ref="A32:A33"/>
    <mergeCell ref="B32:B33"/>
    <mergeCell ref="C32:C33"/>
    <mergeCell ref="D32:D33"/>
    <mergeCell ref="H32:H33"/>
    <mergeCell ref="I32:I33"/>
    <mergeCell ref="J28:J29"/>
    <mergeCell ref="K28:K29"/>
    <mergeCell ref="A30:A31"/>
    <mergeCell ref="B30:B31"/>
    <mergeCell ref="C30:C31"/>
    <mergeCell ref="D30:D31"/>
    <mergeCell ref="H30:H31"/>
    <mergeCell ref="I30:I31"/>
    <mergeCell ref="J30:J31"/>
    <mergeCell ref="K30:K31"/>
    <mergeCell ref="A28:A29"/>
    <mergeCell ref="B28:B29"/>
    <mergeCell ref="C28:C29"/>
    <mergeCell ref="D28:D29"/>
    <mergeCell ref="H28:H29"/>
    <mergeCell ref="I28:I29"/>
    <mergeCell ref="J24:J25"/>
    <mergeCell ref="K24:K25"/>
    <mergeCell ref="A26:A27"/>
    <mergeCell ref="B26:B27"/>
    <mergeCell ref="C26:C27"/>
    <mergeCell ref="D26:D27"/>
    <mergeCell ref="H26:H27"/>
    <mergeCell ref="I26:I27"/>
    <mergeCell ref="J26:J27"/>
    <mergeCell ref="K26:K27"/>
    <mergeCell ref="A24:A25"/>
    <mergeCell ref="B24:B25"/>
    <mergeCell ref="C24:C25"/>
    <mergeCell ref="D24:D25"/>
    <mergeCell ref="H24:H25"/>
    <mergeCell ref="I24:I25"/>
    <mergeCell ref="J20:J21"/>
    <mergeCell ref="K20:K21"/>
    <mergeCell ref="A22:A23"/>
    <mergeCell ref="B22:B23"/>
    <mergeCell ref="C22:C23"/>
    <mergeCell ref="D22:D23"/>
    <mergeCell ref="H22:H23"/>
    <mergeCell ref="I22:I23"/>
    <mergeCell ref="J22:J23"/>
    <mergeCell ref="K22:K23"/>
    <mergeCell ref="A20:A21"/>
    <mergeCell ref="B20:B21"/>
    <mergeCell ref="C20:C21"/>
    <mergeCell ref="D20:D21"/>
    <mergeCell ref="H20:H21"/>
    <mergeCell ref="I20:I21"/>
    <mergeCell ref="J16:J17"/>
    <mergeCell ref="K16:K17"/>
    <mergeCell ref="A18:A19"/>
    <mergeCell ref="B18:B19"/>
    <mergeCell ref="C18:C19"/>
    <mergeCell ref="D18:D19"/>
    <mergeCell ref="H18:H19"/>
    <mergeCell ref="I18:I19"/>
    <mergeCell ref="J18:J19"/>
    <mergeCell ref="K18:K19"/>
    <mergeCell ref="A16:A17"/>
    <mergeCell ref="B16:B17"/>
    <mergeCell ref="C16:C17"/>
    <mergeCell ref="D16:D17"/>
    <mergeCell ref="H16:H17"/>
    <mergeCell ref="I16:I17"/>
    <mergeCell ref="J12:J13"/>
    <mergeCell ref="K12:K13"/>
    <mergeCell ref="A14:A15"/>
    <mergeCell ref="B14:B15"/>
    <mergeCell ref="C14:C15"/>
    <mergeCell ref="D14:D15"/>
    <mergeCell ref="H14:H15"/>
    <mergeCell ref="I14:I15"/>
    <mergeCell ref="J14:J15"/>
    <mergeCell ref="K14:K15"/>
    <mergeCell ref="A12:A13"/>
    <mergeCell ref="B12:B13"/>
    <mergeCell ref="C12:C13"/>
    <mergeCell ref="D12:D13"/>
    <mergeCell ref="H12:H13"/>
    <mergeCell ref="I12:I13"/>
    <mergeCell ref="J8:J9"/>
    <mergeCell ref="K8:K9"/>
    <mergeCell ref="A10:A11"/>
    <mergeCell ref="B10:B11"/>
    <mergeCell ref="C10:C11"/>
    <mergeCell ref="D10:D11"/>
    <mergeCell ref="H10:H11"/>
    <mergeCell ref="I10:I11"/>
    <mergeCell ref="J10:J11"/>
    <mergeCell ref="K10:K11"/>
    <mergeCell ref="A8:A9"/>
    <mergeCell ref="B8:B9"/>
    <mergeCell ref="C8:C9"/>
    <mergeCell ref="D8:D9"/>
    <mergeCell ref="H8:H9"/>
    <mergeCell ref="I8:I9"/>
    <mergeCell ref="K4:K5"/>
    <mergeCell ref="A1:L2"/>
    <mergeCell ref="A6:A7"/>
    <mergeCell ref="B6:B7"/>
    <mergeCell ref="C6:C7"/>
    <mergeCell ref="D6:D7"/>
    <mergeCell ref="H6:H7"/>
    <mergeCell ref="I6:I7"/>
    <mergeCell ref="J6:J7"/>
    <mergeCell ref="K6:K7"/>
    <mergeCell ref="L4:L5"/>
    <mergeCell ref="L6:L7"/>
    <mergeCell ref="C3:D3"/>
    <mergeCell ref="E3:G3"/>
    <mergeCell ref="A4:A5"/>
    <mergeCell ref="B4:B5"/>
    <mergeCell ref="C4:C5"/>
    <mergeCell ref="D4:D5"/>
    <mergeCell ref="H4:H5"/>
    <mergeCell ref="I4:I5"/>
    <mergeCell ref="J4:J5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2708F-F5F7-4C80-86D6-37C0FCD530D8}">
  <sheetPr>
    <pageSetUpPr fitToPage="1"/>
  </sheetPr>
  <dimension ref="A1:Q87"/>
  <sheetViews>
    <sheetView topLeftCell="B68" zoomScale="120" zoomScaleNormal="120" workbookViewId="0">
      <pane xSplit="1" topLeftCell="J1" activePane="topRight" state="frozen"/>
      <selection activeCell="B1" sqref="B1"/>
      <selection pane="topRight" activeCell="Q85" sqref="Q85"/>
    </sheetView>
  </sheetViews>
  <sheetFormatPr defaultRowHeight="15" x14ac:dyDescent="0.25"/>
  <cols>
    <col min="1" max="1" width="4" hidden="1" customWidth="1"/>
    <col min="2" max="2" width="74.42578125" bestFit="1" customWidth="1"/>
    <col min="3" max="3" width="13" customWidth="1"/>
    <col min="4" max="4" width="13.140625" bestFit="1" customWidth="1"/>
    <col min="5" max="5" width="31.140625" bestFit="1" customWidth="1"/>
    <col min="6" max="6" width="29.140625" bestFit="1" customWidth="1"/>
    <col min="7" max="7" width="28.140625" bestFit="1" customWidth="1"/>
    <col min="8" max="8" width="14.42578125" customWidth="1"/>
    <col min="9" max="9" width="18.5703125" customWidth="1"/>
    <col min="10" max="10" width="14.42578125" customWidth="1"/>
    <col min="11" max="11" width="18.7109375" customWidth="1"/>
    <col min="13" max="13" width="12.28515625" bestFit="1" customWidth="1"/>
    <col min="14" max="16" width="13.42578125" bestFit="1" customWidth="1"/>
    <col min="17" max="17" width="13.85546875" customWidth="1"/>
  </cols>
  <sheetData>
    <row r="1" spans="1:17" x14ac:dyDescent="0.25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1"/>
    </row>
    <row r="2" spans="1:17" ht="15.75" thickBot="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4"/>
    </row>
    <row r="3" spans="1:17" ht="72.75" customHeight="1" thickBot="1" x14ac:dyDescent="0.3">
      <c r="A3" s="1"/>
      <c r="B3" s="20" t="s">
        <v>2</v>
      </c>
      <c r="C3" s="91" t="s">
        <v>3</v>
      </c>
      <c r="D3" s="77"/>
      <c r="E3" s="65" t="s">
        <v>5</v>
      </c>
      <c r="F3" s="66"/>
      <c r="G3" s="66"/>
      <c r="H3" s="8" t="s">
        <v>6</v>
      </c>
      <c r="I3" s="12" t="s">
        <v>7</v>
      </c>
      <c r="J3" s="13" t="s">
        <v>8</v>
      </c>
      <c r="K3" s="9" t="s">
        <v>9</v>
      </c>
      <c r="M3" s="32" t="s">
        <v>529</v>
      </c>
      <c r="N3" s="32" t="s">
        <v>530</v>
      </c>
      <c r="O3" s="32" t="s">
        <v>531</v>
      </c>
      <c r="P3" s="32" t="s">
        <v>532</v>
      </c>
      <c r="Q3" s="32" t="s">
        <v>533</v>
      </c>
    </row>
    <row r="4" spans="1:17" x14ac:dyDescent="0.25">
      <c r="A4" s="40">
        <v>1</v>
      </c>
      <c r="B4" s="52" t="s">
        <v>239</v>
      </c>
      <c r="C4" s="40">
        <v>15</v>
      </c>
      <c r="D4" s="40" t="s">
        <v>10</v>
      </c>
      <c r="E4" s="15" t="s">
        <v>356</v>
      </c>
      <c r="F4" s="16" t="s">
        <v>357</v>
      </c>
      <c r="G4" s="17" t="s">
        <v>358</v>
      </c>
      <c r="H4" s="44">
        <f>AVERAGE(E5,F5,G5)</f>
        <v>15.076666666666668</v>
      </c>
      <c r="I4" s="46">
        <f>C4*H4</f>
        <v>226.15000000000003</v>
      </c>
      <c r="J4" s="48">
        <f>MEDIAN(E5,F5,G5)</f>
        <v>14.87</v>
      </c>
      <c r="K4" s="50">
        <f>C4*J4</f>
        <v>223.04999999999998</v>
      </c>
      <c r="M4" s="122">
        <f>I4*0.8</f>
        <v>180.92000000000004</v>
      </c>
      <c r="N4" s="124">
        <f>M4/5</f>
        <v>36.184000000000012</v>
      </c>
      <c r="O4" s="126"/>
      <c r="P4" s="128">
        <f>(N4+O4)/12</f>
        <v>3.0153333333333343</v>
      </c>
      <c r="Q4" s="130">
        <f>P4/18</f>
        <v>0.16751851851851857</v>
      </c>
    </row>
    <row r="5" spans="1:17" ht="20.25" customHeight="1" thickBot="1" x14ac:dyDescent="0.3">
      <c r="A5" s="41"/>
      <c r="B5" s="53"/>
      <c r="C5" s="41"/>
      <c r="D5" s="41"/>
      <c r="E5" s="2">
        <v>14.16</v>
      </c>
      <c r="F5" s="3">
        <v>14.87</v>
      </c>
      <c r="G5" s="10">
        <v>16.2</v>
      </c>
      <c r="H5" s="45"/>
      <c r="I5" s="47"/>
      <c r="J5" s="49"/>
      <c r="K5" s="51"/>
      <c r="M5" s="123">
        <f t="shared" ref="M5:M68" si="0">I5*0.8</f>
        <v>0</v>
      </c>
      <c r="N5" s="125">
        <f t="shared" ref="N5:N57" si="1">M5/5</f>
        <v>0</v>
      </c>
      <c r="O5" s="127"/>
      <c r="P5" s="129"/>
      <c r="Q5" s="131"/>
    </row>
    <row r="6" spans="1:17" ht="15" hidden="1" customHeight="1" x14ac:dyDescent="0.3">
      <c r="A6" s="40">
        <v>2</v>
      </c>
      <c r="B6" s="42" t="s">
        <v>199</v>
      </c>
      <c r="C6" s="40">
        <v>2</v>
      </c>
      <c r="D6" s="40" t="s">
        <v>10</v>
      </c>
      <c r="E6" s="18"/>
      <c r="F6" s="16"/>
      <c r="G6" s="19"/>
      <c r="H6" s="44" t="e">
        <f t="shared" ref="H6" si="2">AVERAGE(E7,F7,G7)</f>
        <v>#DIV/0!</v>
      </c>
      <c r="I6" s="46" t="e">
        <f t="shared" ref="I6" si="3">C6*H6</f>
        <v>#DIV/0!</v>
      </c>
      <c r="J6" s="48" t="e">
        <f t="shared" ref="J6" si="4">MEDIAN(E7,F7,G7)</f>
        <v>#NUM!</v>
      </c>
      <c r="K6" s="50" t="e">
        <f t="shared" ref="K6" si="5">C6*J6</f>
        <v>#NUM!</v>
      </c>
      <c r="M6" s="122" t="e">
        <f t="shared" si="0"/>
        <v>#DIV/0!</v>
      </c>
      <c r="N6" s="124" t="e">
        <f t="shared" si="1"/>
        <v>#DIV/0!</v>
      </c>
      <c r="O6" s="132"/>
      <c r="P6" s="128" t="e">
        <f t="shared" ref="P6" si="6">(N6+O6)/12</f>
        <v>#DIV/0!</v>
      </c>
      <c r="Q6" s="130" t="e">
        <f t="shared" ref="Q6" si="7">P6/18</f>
        <v>#DIV/0!</v>
      </c>
    </row>
    <row r="7" spans="1:17" ht="15.75" hidden="1" customHeight="1" x14ac:dyDescent="0.3">
      <c r="A7" s="41"/>
      <c r="B7" s="43"/>
      <c r="C7" s="41"/>
      <c r="D7" s="41"/>
      <c r="E7" s="4"/>
      <c r="F7" s="5"/>
      <c r="G7" s="6"/>
      <c r="H7" s="45"/>
      <c r="I7" s="47"/>
      <c r="J7" s="49"/>
      <c r="K7" s="51"/>
      <c r="M7" s="123">
        <f t="shared" si="0"/>
        <v>0</v>
      </c>
      <c r="N7" s="125">
        <f t="shared" si="1"/>
        <v>0</v>
      </c>
      <c r="O7" s="127"/>
      <c r="P7" s="129"/>
      <c r="Q7" s="131"/>
    </row>
    <row r="8" spans="1:17" ht="15.75" customHeight="1" x14ac:dyDescent="0.25">
      <c r="A8" s="30"/>
      <c r="B8" s="117" t="s">
        <v>335</v>
      </c>
      <c r="C8" s="100">
        <v>2</v>
      </c>
      <c r="D8" s="100" t="s">
        <v>10</v>
      </c>
      <c r="E8" s="18" t="s">
        <v>359</v>
      </c>
      <c r="F8" s="18" t="s">
        <v>360</v>
      </c>
      <c r="G8" s="19" t="s">
        <v>361</v>
      </c>
      <c r="H8" s="44">
        <f t="shared" ref="H8" si="8">AVERAGE(E9,F9,G9)</f>
        <v>30.830000000000002</v>
      </c>
      <c r="I8" s="46">
        <f t="shared" ref="I8" si="9">C8*H8</f>
        <v>61.660000000000004</v>
      </c>
      <c r="J8" s="48">
        <f t="shared" ref="J8" si="10">MEDIAN(E9,F9,G9)</f>
        <v>30.99</v>
      </c>
      <c r="K8" s="50">
        <f t="shared" ref="K8" si="11">C8*J8</f>
        <v>61.98</v>
      </c>
      <c r="M8" s="122">
        <f t="shared" si="0"/>
        <v>49.328000000000003</v>
      </c>
      <c r="N8" s="124">
        <f t="shared" si="1"/>
        <v>9.8656000000000006</v>
      </c>
      <c r="O8" s="132"/>
      <c r="P8" s="128">
        <f t="shared" ref="P8" si="12">(N8+O8)/12</f>
        <v>0.82213333333333338</v>
      </c>
      <c r="Q8" s="130">
        <f t="shared" ref="Q8" si="13">P8/18</f>
        <v>4.5674074074074075E-2</v>
      </c>
    </row>
    <row r="9" spans="1:17" ht="15.75" customHeight="1" thickBot="1" x14ac:dyDescent="0.3">
      <c r="A9" s="30"/>
      <c r="B9" s="118"/>
      <c r="C9" s="101"/>
      <c r="D9" s="101"/>
      <c r="E9" s="4">
        <v>29.9</v>
      </c>
      <c r="F9" s="5">
        <v>30.99</v>
      </c>
      <c r="G9" s="6">
        <v>31.6</v>
      </c>
      <c r="H9" s="45"/>
      <c r="I9" s="47"/>
      <c r="J9" s="49"/>
      <c r="K9" s="51"/>
      <c r="M9" s="123">
        <f t="shared" si="0"/>
        <v>0</v>
      </c>
      <c r="N9" s="125">
        <f t="shared" si="1"/>
        <v>0</v>
      </c>
      <c r="O9" s="127"/>
      <c r="P9" s="129"/>
      <c r="Q9" s="131"/>
    </row>
    <row r="10" spans="1:17" x14ac:dyDescent="0.25">
      <c r="A10" s="40">
        <v>3</v>
      </c>
      <c r="B10" s="117" t="s">
        <v>336</v>
      </c>
      <c r="C10" s="100">
        <v>3</v>
      </c>
      <c r="D10" s="100" t="s">
        <v>10</v>
      </c>
      <c r="E10" s="18" t="s">
        <v>359</v>
      </c>
      <c r="F10" s="18" t="s">
        <v>362</v>
      </c>
      <c r="G10" s="19" t="s">
        <v>363</v>
      </c>
      <c r="H10" s="44">
        <f t="shared" ref="H10" si="14">AVERAGE(E11,F11,G11)</f>
        <v>68.19</v>
      </c>
      <c r="I10" s="46">
        <f t="shared" ref="I10" si="15">C10*H10</f>
        <v>204.57</v>
      </c>
      <c r="J10" s="48">
        <f t="shared" ref="J10" si="16">MEDIAN(E11,F11,G11)</f>
        <v>67.56</v>
      </c>
      <c r="K10" s="50">
        <f t="shared" ref="K10" si="17">C10*J10</f>
        <v>202.68</v>
      </c>
      <c r="M10" s="122">
        <f t="shared" si="0"/>
        <v>163.65600000000001</v>
      </c>
      <c r="N10" s="124">
        <f t="shared" si="1"/>
        <v>32.731200000000001</v>
      </c>
      <c r="O10" s="132"/>
      <c r="P10" s="128">
        <f t="shared" ref="P10" si="18">(N10+O10)/12</f>
        <v>2.7276000000000002</v>
      </c>
      <c r="Q10" s="130">
        <f t="shared" ref="Q10" si="19">P10/18</f>
        <v>0.15153333333333335</v>
      </c>
    </row>
    <row r="11" spans="1:17" ht="15.75" thickBot="1" x14ac:dyDescent="0.3">
      <c r="A11" s="41"/>
      <c r="B11" s="118"/>
      <c r="C11" s="101"/>
      <c r="D11" s="101"/>
      <c r="E11" s="4">
        <v>66.900000000000006</v>
      </c>
      <c r="F11" s="5">
        <v>67.56</v>
      </c>
      <c r="G11" s="6">
        <v>70.11</v>
      </c>
      <c r="H11" s="45"/>
      <c r="I11" s="47"/>
      <c r="J11" s="49"/>
      <c r="K11" s="51"/>
      <c r="M11" s="123">
        <f t="shared" si="0"/>
        <v>0</v>
      </c>
      <c r="N11" s="125">
        <f t="shared" si="1"/>
        <v>0</v>
      </c>
      <c r="O11" s="127"/>
      <c r="P11" s="129"/>
      <c r="Q11" s="131"/>
    </row>
    <row r="12" spans="1:17" x14ac:dyDescent="0.25">
      <c r="A12" s="40">
        <v>4</v>
      </c>
      <c r="B12" s="42" t="s">
        <v>200</v>
      </c>
      <c r="C12" s="40">
        <v>10</v>
      </c>
      <c r="D12" s="40" t="s">
        <v>10</v>
      </c>
      <c r="E12" s="18" t="s">
        <v>364</v>
      </c>
      <c r="F12" s="16" t="s">
        <v>365</v>
      </c>
      <c r="G12" s="19" t="s">
        <v>366</v>
      </c>
      <c r="H12" s="44">
        <f t="shared" ref="H12" si="20">AVERAGE(E13,F13,G13)</f>
        <v>21.040000000000003</v>
      </c>
      <c r="I12" s="46">
        <f t="shared" ref="I12" si="21">C12*H12</f>
        <v>210.40000000000003</v>
      </c>
      <c r="J12" s="48">
        <f t="shared" ref="J12" si="22">MEDIAN(E13,F13,G13)</f>
        <v>22.76</v>
      </c>
      <c r="K12" s="50">
        <f t="shared" ref="K12" si="23">C12*J12</f>
        <v>227.60000000000002</v>
      </c>
      <c r="M12" s="122">
        <f t="shared" si="0"/>
        <v>168.32000000000005</v>
      </c>
      <c r="N12" s="124">
        <f t="shared" si="1"/>
        <v>33.664000000000009</v>
      </c>
      <c r="O12" s="132"/>
      <c r="P12" s="128">
        <f t="shared" ref="P12" si="24">(N12+O12)/12</f>
        <v>2.8053333333333339</v>
      </c>
      <c r="Q12" s="130">
        <f t="shared" ref="Q12" si="25">P12/18</f>
        <v>0.15585185185185188</v>
      </c>
    </row>
    <row r="13" spans="1:17" ht="15.75" thickBot="1" x14ac:dyDescent="0.3">
      <c r="A13" s="41"/>
      <c r="B13" s="43"/>
      <c r="C13" s="41"/>
      <c r="D13" s="41"/>
      <c r="E13" s="4">
        <v>17.36</v>
      </c>
      <c r="F13" s="5">
        <v>22.76</v>
      </c>
      <c r="G13" s="6">
        <v>23</v>
      </c>
      <c r="H13" s="45"/>
      <c r="I13" s="47"/>
      <c r="J13" s="49"/>
      <c r="K13" s="51"/>
      <c r="M13" s="123">
        <f t="shared" si="0"/>
        <v>0</v>
      </c>
      <c r="N13" s="125">
        <f t="shared" si="1"/>
        <v>0</v>
      </c>
      <c r="O13" s="127"/>
      <c r="P13" s="129"/>
      <c r="Q13" s="131"/>
    </row>
    <row r="14" spans="1:17" ht="15" customHeight="1" x14ac:dyDescent="0.25">
      <c r="A14" s="89">
        <v>5</v>
      </c>
      <c r="B14" s="42" t="s">
        <v>201</v>
      </c>
      <c r="C14" s="40">
        <v>10</v>
      </c>
      <c r="D14" s="40" t="s">
        <v>10</v>
      </c>
      <c r="E14" s="18" t="s">
        <v>368</v>
      </c>
      <c r="F14" s="18" t="s">
        <v>369</v>
      </c>
      <c r="G14" s="18" t="s">
        <v>367</v>
      </c>
      <c r="H14" s="44">
        <f t="shared" ref="H14" si="26">AVERAGE(E15,F15,G15)</f>
        <v>14.93</v>
      </c>
      <c r="I14" s="46">
        <f t="shared" ref="I14" si="27">C14*H14</f>
        <v>149.30000000000001</v>
      </c>
      <c r="J14" s="48">
        <f t="shared" ref="J14" si="28">MEDIAN(E15,F15,G15)</f>
        <v>15.13</v>
      </c>
      <c r="K14" s="50">
        <f t="shared" ref="K14" si="29">C14*J14</f>
        <v>151.30000000000001</v>
      </c>
      <c r="M14" s="122">
        <f t="shared" si="0"/>
        <v>119.44000000000001</v>
      </c>
      <c r="N14" s="124">
        <f t="shared" si="1"/>
        <v>23.888000000000002</v>
      </c>
      <c r="O14" s="132"/>
      <c r="P14" s="128">
        <f t="shared" ref="P14" si="30">(N14+O14)/12</f>
        <v>1.9906666666666668</v>
      </c>
      <c r="Q14" s="130">
        <f t="shared" ref="Q14" si="31">P14/18</f>
        <v>0.1105925925925926</v>
      </c>
    </row>
    <row r="15" spans="1:17" ht="15.75" customHeight="1" thickBot="1" x14ac:dyDescent="0.3">
      <c r="A15" s="90"/>
      <c r="B15" s="43"/>
      <c r="C15" s="41"/>
      <c r="D15" s="41"/>
      <c r="E15" s="4">
        <v>13.91</v>
      </c>
      <c r="F15" s="4">
        <v>15.13</v>
      </c>
      <c r="G15" s="4">
        <v>15.75</v>
      </c>
      <c r="H15" s="45"/>
      <c r="I15" s="47"/>
      <c r="J15" s="49"/>
      <c r="K15" s="51"/>
      <c r="M15" s="123">
        <f t="shared" si="0"/>
        <v>0</v>
      </c>
      <c r="N15" s="125">
        <f t="shared" si="1"/>
        <v>0</v>
      </c>
      <c r="O15" s="133"/>
      <c r="P15" s="129"/>
      <c r="Q15" s="131"/>
    </row>
    <row r="16" spans="1:17" ht="15" customHeight="1" x14ac:dyDescent="0.25">
      <c r="A16" s="40">
        <v>6</v>
      </c>
      <c r="B16" s="42" t="s">
        <v>202</v>
      </c>
      <c r="C16" s="40">
        <v>5</v>
      </c>
      <c r="D16" s="40" t="s">
        <v>203</v>
      </c>
      <c r="E16" s="18" t="s">
        <v>370</v>
      </c>
      <c r="F16" s="16" t="s">
        <v>361</v>
      </c>
      <c r="G16" s="19" t="s">
        <v>365</v>
      </c>
      <c r="H16" s="44">
        <f t="shared" ref="H16" si="32">AVERAGE(E17,F17,G17)</f>
        <v>43.993333333333339</v>
      </c>
      <c r="I16" s="46">
        <f t="shared" ref="I16" si="33">C16*H16</f>
        <v>219.9666666666667</v>
      </c>
      <c r="J16" s="48">
        <f t="shared" ref="J16" si="34">MEDIAN(E17,F17,G17)</f>
        <v>43.99</v>
      </c>
      <c r="K16" s="50">
        <f t="shared" ref="K16" si="35">C16*J16</f>
        <v>219.95000000000002</v>
      </c>
      <c r="M16" s="122">
        <f t="shared" si="0"/>
        <v>175.97333333333336</v>
      </c>
      <c r="N16" s="124">
        <f t="shared" si="1"/>
        <v>35.19466666666667</v>
      </c>
      <c r="O16" s="126"/>
      <c r="P16" s="128">
        <f t="shared" ref="P16" si="36">(N16+O16)/12</f>
        <v>2.9328888888888893</v>
      </c>
      <c r="Q16" s="130">
        <f t="shared" ref="Q16" si="37">P16/18</f>
        <v>0.16293827160493829</v>
      </c>
    </row>
    <row r="17" spans="1:17" ht="15.75" customHeight="1" thickBot="1" x14ac:dyDescent="0.3">
      <c r="A17" s="41"/>
      <c r="B17" s="43"/>
      <c r="C17" s="41"/>
      <c r="D17" s="41"/>
      <c r="E17" s="4">
        <v>43.99</v>
      </c>
      <c r="F17" s="5">
        <v>43.99</v>
      </c>
      <c r="G17" s="6">
        <v>44</v>
      </c>
      <c r="H17" s="45"/>
      <c r="I17" s="47"/>
      <c r="J17" s="49"/>
      <c r="K17" s="51"/>
      <c r="M17" s="123">
        <f t="shared" si="0"/>
        <v>0</v>
      </c>
      <c r="N17" s="125">
        <f t="shared" si="1"/>
        <v>0</v>
      </c>
      <c r="O17" s="127"/>
      <c r="P17" s="129"/>
      <c r="Q17" s="131"/>
    </row>
    <row r="18" spans="1:17" ht="15" customHeight="1" x14ac:dyDescent="0.25">
      <c r="A18" s="40">
        <v>7</v>
      </c>
      <c r="B18" s="42" t="s">
        <v>204</v>
      </c>
      <c r="C18" s="40">
        <v>5</v>
      </c>
      <c r="D18" s="40" t="s">
        <v>203</v>
      </c>
      <c r="E18" s="16" t="s">
        <v>371</v>
      </c>
      <c r="F18" s="16" t="s">
        <v>372</v>
      </c>
      <c r="G18" s="19" t="s">
        <v>363</v>
      </c>
      <c r="H18" s="44">
        <f t="shared" ref="H18" si="38">AVERAGE(E19,F19,G19)</f>
        <v>52.81</v>
      </c>
      <c r="I18" s="46">
        <f t="shared" ref="I18" si="39">C18*H18</f>
        <v>264.05</v>
      </c>
      <c r="J18" s="48">
        <f t="shared" ref="J18" si="40">MEDIAN(E19,F19,G19)</f>
        <v>52.43</v>
      </c>
      <c r="K18" s="50">
        <f t="shared" ref="K18" si="41">C18*J18</f>
        <v>262.14999999999998</v>
      </c>
      <c r="M18" s="122">
        <f t="shared" si="0"/>
        <v>211.24</v>
      </c>
      <c r="N18" s="124">
        <f t="shared" si="1"/>
        <v>42.248000000000005</v>
      </c>
      <c r="O18" s="134"/>
      <c r="P18" s="128">
        <f t="shared" ref="P18" si="42">(N18+O18)/12</f>
        <v>3.5206666666666671</v>
      </c>
      <c r="Q18" s="130">
        <f t="shared" ref="Q18" si="43">P18/18</f>
        <v>0.19559259259259262</v>
      </c>
    </row>
    <row r="19" spans="1:17" ht="15.75" customHeight="1" thickBot="1" x14ac:dyDescent="0.3">
      <c r="A19" s="41"/>
      <c r="B19" s="43"/>
      <c r="C19" s="41"/>
      <c r="D19" s="41"/>
      <c r="E19" s="4">
        <v>49.3</v>
      </c>
      <c r="F19" s="5">
        <v>52.43</v>
      </c>
      <c r="G19" s="6">
        <v>56.7</v>
      </c>
      <c r="H19" s="45"/>
      <c r="I19" s="47"/>
      <c r="J19" s="49"/>
      <c r="K19" s="51"/>
      <c r="M19" s="123">
        <f t="shared" si="0"/>
        <v>0</v>
      </c>
      <c r="N19" s="125">
        <f t="shared" si="1"/>
        <v>0</v>
      </c>
      <c r="O19" s="127"/>
      <c r="P19" s="129"/>
      <c r="Q19" s="131"/>
    </row>
    <row r="20" spans="1:17" ht="15" customHeight="1" x14ac:dyDescent="0.25">
      <c r="A20" s="40">
        <v>8</v>
      </c>
      <c r="B20" s="42" t="s">
        <v>205</v>
      </c>
      <c r="C20" s="71">
        <v>8</v>
      </c>
      <c r="D20" s="71" t="s">
        <v>203</v>
      </c>
      <c r="E20" s="18" t="s">
        <v>373</v>
      </c>
      <c r="F20" s="16" t="s">
        <v>374</v>
      </c>
      <c r="G20" s="16" t="s">
        <v>375</v>
      </c>
      <c r="H20" s="44">
        <f t="shared" ref="H20" si="44">AVERAGE(E21,F21,G21)</f>
        <v>23.846666666666664</v>
      </c>
      <c r="I20" s="46">
        <f t="shared" ref="I20" si="45">C20*H20</f>
        <v>190.77333333333331</v>
      </c>
      <c r="J20" s="48">
        <f t="shared" ref="J20" si="46">MEDIAN(E21,F21,G21)</f>
        <v>21.99</v>
      </c>
      <c r="K20" s="50">
        <f t="shared" ref="K20" si="47">C20*J20</f>
        <v>175.92</v>
      </c>
      <c r="M20" s="122">
        <f t="shared" si="0"/>
        <v>152.61866666666666</v>
      </c>
      <c r="N20" s="124">
        <f t="shared" si="1"/>
        <v>30.523733333333332</v>
      </c>
      <c r="O20" s="134"/>
      <c r="P20" s="128">
        <f t="shared" ref="P20" si="48">(N20+O20)/12</f>
        <v>2.5436444444444444</v>
      </c>
      <c r="Q20" s="130">
        <f t="shared" ref="Q20" si="49">P20/18</f>
        <v>0.14131358024691357</v>
      </c>
    </row>
    <row r="21" spans="1:17" ht="15.75" customHeight="1" thickBot="1" x14ac:dyDescent="0.3">
      <c r="A21" s="41"/>
      <c r="B21" s="43"/>
      <c r="C21" s="72"/>
      <c r="D21" s="72"/>
      <c r="E21" s="4">
        <v>21.99</v>
      </c>
      <c r="F21" s="5">
        <v>21.99</v>
      </c>
      <c r="G21" s="5">
        <v>27.56</v>
      </c>
      <c r="H21" s="45"/>
      <c r="I21" s="47"/>
      <c r="J21" s="49"/>
      <c r="K21" s="51"/>
      <c r="M21" s="123">
        <f t="shared" si="0"/>
        <v>0</v>
      </c>
      <c r="N21" s="125">
        <f t="shared" si="1"/>
        <v>0</v>
      </c>
      <c r="O21" s="127"/>
      <c r="P21" s="129"/>
      <c r="Q21" s="131"/>
    </row>
    <row r="22" spans="1:17" ht="15" customHeight="1" x14ac:dyDescent="0.25">
      <c r="A22" s="40">
        <v>9</v>
      </c>
      <c r="B22" s="42" t="s">
        <v>206</v>
      </c>
      <c r="C22" s="71">
        <v>8</v>
      </c>
      <c r="D22" s="71" t="s">
        <v>203</v>
      </c>
      <c r="E22" s="18" t="s">
        <v>376</v>
      </c>
      <c r="F22" s="16" t="s">
        <v>377</v>
      </c>
      <c r="G22" s="21" t="s">
        <v>378</v>
      </c>
      <c r="H22" s="44">
        <f t="shared" ref="H22" si="50">AVERAGE(E23,F23,G23)</f>
        <v>27.126666666666665</v>
      </c>
      <c r="I22" s="46">
        <f t="shared" ref="I22" si="51">C22*H22</f>
        <v>217.01333333333332</v>
      </c>
      <c r="J22" s="48">
        <f t="shared" ref="J22" si="52">MEDIAN(E23,F23,G23)</f>
        <v>27.9</v>
      </c>
      <c r="K22" s="50">
        <f t="shared" ref="K22" si="53">C22*J22</f>
        <v>223.2</v>
      </c>
      <c r="M22" s="122">
        <f t="shared" si="0"/>
        <v>173.61066666666667</v>
      </c>
      <c r="N22" s="124">
        <f t="shared" si="1"/>
        <v>34.722133333333332</v>
      </c>
      <c r="O22" s="134"/>
      <c r="P22" s="128">
        <f t="shared" ref="P22" si="54">(N22+O22)/12</f>
        <v>2.8935111111111111</v>
      </c>
      <c r="Q22" s="130">
        <f t="shared" ref="Q22" si="55">P22/18</f>
        <v>0.16075061728395063</v>
      </c>
    </row>
    <row r="23" spans="1:17" ht="15.75" customHeight="1" thickBot="1" x14ac:dyDescent="0.3">
      <c r="A23" s="41"/>
      <c r="B23" s="43"/>
      <c r="C23" s="72"/>
      <c r="D23" s="72"/>
      <c r="E23" s="4">
        <v>25.36</v>
      </c>
      <c r="F23" s="5">
        <v>27.9</v>
      </c>
      <c r="G23" s="6">
        <v>28.12</v>
      </c>
      <c r="H23" s="45"/>
      <c r="I23" s="47"/>
      <c r="J23" s="49"/>
      <c r="K23" s="51"/>
      <c r="M23" s="123">
        <f t="shared" si="0"/>
        <v>0</v>
      </c>
      <c r="N23" s="125">
        <f t="shared" si="1"/>
        <v>0</v>
      </c>
      <c r="O23" s="127"/>
      <c r="P23" s="129"/>
      <c r="Q23" s="131"/>
    </row>
    <row r="24" spans="1:17" x14ac:dyDescent="0.25">
      <c r="A24" s="40">
        <v>10</v>
      </c>
      <c r="B24" s="42" t="s">
        <v>207</v>
      </c>
      <c r="C24" s="40">
        <v>2</v>
      </c>
      <c r="D24" s="40" t="s">
        <v>203</v>
      </c>
      <c r="E24" s="18" t="s">
        <v>379</v>
      </c>
      <c r="F24" s="16" t="s">
        <v>363</v>
      </c>
      <c r="G24" s="22"/>
      <c r="H24" s="44">
        <f t="shared" ref="H24" si="56">AVERAGE(E25,F25,G25)</f>
        <v>299.15999999999997</v>
      </c>
      <c r="I24" s="46">
        <f t="shared" ref="I24" si="57">C24*H24</f>
        <v>598.31999999999994</v>
      </c>
      <c r="J24" s="48">
        <f t="shared" ref="J24" si="58">MEDIAN(E25,F25,G25)</f>
        <v>299.15999999999997</v>
      </c>
      <c r="K24" s="50">
        <f t="shared" ref="K24" si="59">C24*J24</f>
        <v>598.31999999999994</v>
      </c>
      <c r="M24" s="122">
        <f t="shared" si="0"/>
        <v>478.65599999999995</v>
      </c>
      <c r="N24" s="124">
        <f t="shared" si="1"/>
        <v>95.731199999999987</v>
      </c>
      <c r="O24" s="134"/>
      <c r="P24" s="128">
        <f t="shared" ref="P24" si="60">(N24+O24)/12</f>
        <v>7.9775999999999989</v>
      </c>
      <c r="Q24" s="130">
        <f t="shared" ref="Q24" si="61">P24/18</f>
        <v>0.44319999999999993</v>
      </c>
    </row>
    <row r="25" spans="1:17" ht="15.75" thickBot="1" x14ac:dyDescent="0.3">
      <c r="A25" s="41"/>
      <c r="B25" s="43"/>
      <c r="C25" s="41"/>
      <c r="D25" s="41"/>
      <c r="E25" s="4">
        <v>277.32</v>
      </c>
      <c r="F25" s="5">
        <v>321</v>
      </c>
      <c r="G25" s="29"/>
      <c r="H25" s="45"/>
      <c r="I25" s="47"/>
      <c r="J25" s="49"/>
      <c r="K25" s="51"/>
      <c r="M25" s="123">
        <f t="shared" si="0"/>
        <v>0</v>
      </c>
      <c r="N25" s="125">
        <f t="shared" si="1"/>
        <v>0</v>
      </c>
      <c r="O25" s="127"/>
      <c r="P25" s="129"/>
      <c r="Q25" s="131"/>
    </row>
    <row r="26" spans="1:17" x14ac:dyDescent="0.25">
      <c r="A26" s="40">
        <v>11</v>
      </c>
      <c r="B26" s="42" t="s">
        <v>208</v>
      </c>
      <c r="C26" s="40">
        <v>2</v>
      </c>
      <c r="D26" s="40" t="s">
        <v>203</v>
      </c>
      <c r="E26" s="18" t="s">
        <v>375</v>
      </c>
      <c r="F26" s="16" t="s">
        <v>380</v>
      </c>
      <c r="G26" s="21" t="s">
        <v>381</v>
      </c>
      <c r="H26" s="44">
        <f t="shared" ref="H26" si="62">AVERAGE(E27,F27,G27)</f>
        <v>139.46</v>
      </c>
      <c r="I26" s="46">
        <f t="shared" ref="I26" si="63">C26*H26</f>
        <v>278.92</v>
      </c>
      <c r="J26" s="48">
        <f t="shared" ref="J26" si="64">MEDIAN(E27,F27,G27)</f>
        <v>137.99</v>
      </c>
      <c r="K26" s="50">
        <f t="shared" ref="K26" si="65">C26*J26</f>
        <v>275.98</v>
      </c>
      <c r="M26" s="122">
        <f t="shared" si="0"/>
        <v>223.13600000000002</v>
      </c>
      <c r="N26" s="124">
        <f t="shared" si="1"/>
        <v>44.627200000000002</v>
      </c>
      <c r="O26" s="134"/>
      <c r="P26" s="128">
        <f t="shared" ref="P26" si="66">(N26+O26)/12</f>
        <v>3.7189333333333336</v>
      </c>
      <c r="Q26" s="130">
        <f t="shared" ref="Q26" si="67">P26/18</f>
        <v>0.20660740740740743</v>
      </c>
    </row>
    <row r="27" spans="1:17" ht="15.75" thickBot="1" x14ac:dyDescent="0.3">
      <c r="A27" s="41"/>
      <c r="B27" s="43"/>
      <c r="C27" s="41"/>
      <c r="D27" s="41"/>
      <c r="E27" s="4">
        <v>131.38999999999999</v>
      </c>
      <c r="F27" s="5">
        <v>137.99</v>
      </c>
      <c r="G27" s="6">
        <v>149</v>
      </c>
      <c r="H27" s="45"/>
      <c r="I27" s="47"/>
      <c r="J27" s="49"/>
      <c r="K27" s="51"/>
      <c r="M27" s="123">
        <f t="shared" si="0"/>
        <v>0</v>
      </c>
      <c r="N27" s="125">
        <f t="shared" si="1"/>
        <v>0</v>
      </c>
      <c r="O27" s="133"/>
      <c r="P27" s="129"/>
      <c r="Q27" s="131"/>
    </row>
    <row r="28" spans="1:17" x14ac:dyDescent="0.25">
      <c r="A28" s="40">
        <v>12</v>
      </c>
      <c r="B28" s="42" t="s">
        <v>209</v>
      </c>
      <c r="C28" s="40">
        <v>5</v>
      </c>
      <c r="D28" s="40" t="s">
        <v>10</v>
      </c>
      <c r="E28" s="18" t="s">
        <v>361</v>
      </c>
      <c r="F28" s="16" t="s">
        <v>382</v>
      </c>
      <c r="G28" s="16" t="s">
        <v>365</v>
      </c>
      <c r="H28" s="44">
        <f t="shared" ref="H28" si="68">AVERAGE(E29,F29,G29)</f>
        <v>19.57</v>
      </c>
      <c r="I28" s="46">
        <f t="shared" ref="I28" si="69">C28*H28</f>
        <v>97.85</v>
      </c>
      <c r="J28" s="48">
        <f t="shared" ref="J28" si="70">MEDIAN(E29,F29,G29)</f>
        <v>19.5</v>
      </c>
      <c r="K28" s="50">
        <f t="shared" ref="K28" si="71">C28*J28</f>
        <v>97.5</v>
      </c>
      <c r="M28" s="122">
        <f t="shared" si="0"/>
        <v>78.28</v>
      </c>
      <c r="N28" s="124">
        <f t="shared" si="1"/>
        <v>15.656000000000001</v>
      </c>
      <c r="O28" s="126"/>
      <c r="P28" s="128">
        <f t="shared" ref="P28" si="72">(N28+O28)/12</f>
        <v>1.3046666666666666</v>
      </c>
      <c r="Q28" s="130">
        <f t="shared" ref="Q28" si="73">P28/18</f>
        <v>7.248148148148148E-2</v>
      </c>
    </row>
    <row r="29" spans="1:17" ht="15.75" thickBot="1" x14ac:dyDescent="0.3">
      <c r="A29" s="41"/>
      <c r="B29" s="43"/>
      <c r="C29" s="41"/>
      <c r="D29" s="41"/>
      <c r="E29" s="4">
        <v>19.46</v>
      </c>
      <c r="F29" s="5">
        <v>19.5</v>
      </c>
      <c r="G29" s="11">
        <v>19.75</v>
      </c>
      <c r="H29" s="45"/>
      <c r="I29" s="47"/>
      <c r="J29" s="49"/>
      <c r="K29" s="51"/>
      <c r="M29" s="123">
        <f t="shared" si="0"/>
        <v>0</v>
      </c>
      <c r="N29" s="125">
        <f t="shared" si="1"/>
        <v>0</v>
      </c>
      <c r="O29" s="133"/>
      <c r="P29" s="129"/>
      <c r="Q29" s="131"/>
    </row>
    <row r="30" spans="1:17" x14ac:dyDescent="0.25">
      <c r="A30" s="40">
        <v>13</v>
      </c>
      <c r="B30" s="54" t="s">
        <v>210</v>
      </c>
      <c r="C30" s="40">
        <v>5</v>
      </c>
      <c r="D30" s="40" t="s">
        <v>10</v>
      </c>
      <c r="E30" s="18" t="s">
        <v>383</v>
      </c>
      <c r="F30" s="16" t="s">
        <v>384</v>
      </c>
      <c r="G30" s="21" t="s">
        <v>385</v>
      </c>
      <c r="H30" s="44">
        <f t="shared" ref="H30" si="74">AVERAGE(E31,F31,G31)</f>
        <v>10.58</v>
      </c>
      <c r="I30" s="46">
        <f t="shared" ref="I30" si="75">C30*H30</f>
        <v>52.9</v>
      </c>
      <c r="J30" s="48">
        <f t="shared" ref="J30" si="76">MEDIAN(E31,F31,G31)</f>
        <v>10.039999999999999</v>
      </c>
      <c r="K30" s="50">
        <f t="shared" ref="K30" si="77">C30*J30</f>
        <v>50.199999999999996</v>
      </c>
      <c r="M30" s="122">
        <f t="shared" si="0"/>
        <v>42.32</v>
      </c>
      <c r="N30" s="124">
        <f t="shared" si="1"/>
        <v>8.4640000000000004</v>
      </c>
      <c r="O30" s="126"/>
      <c r="P30" s="128">
        <f t="shared" ref="P30" si="78">(N30+O30)/12</f>
        <v>0.70533333333333337</v>
      </c>
      <c r="Q30" s="130">
        <f t="shared" ref="Q30" si="79">P30/18</f>
        <v>3.9185185185185184E-2</v>
      </c>
    </row>
    <row r="31" spans="1:17" ht="15.75" thickBot="1" x14ac:dyDescent="0.3">
      <c r="A31" s="41"/>
      <c r="B31" s="55"/>
      <c r="C31" s="41"/>
      <c r="D31" s="41"/>
      <c r="E31" s="4">
        <v>9.8000000000000007</v>
      </c>
      <c r="F31" s="5">
        <v>10.039999999999999</v>
      </c>
      <c r="G31" s="11">
        <v>11.9</v>
      </c>
      <c r="H31" s="45"/>
      <c r="I31" s="47"/>
      <c r="J31" s="49"/>
      <c r="K31" s="51"/>
      <c r="M31" s="123">
        <f t="shared" si="0"/>
        <v>0</v>
      </c>
      <c r="N31" s="125">
        <f t="shared" si="1"/>
        <v>0</v>
      </c>
      <c r="O31" s="127"/>
      <c r="P31" s="129"/>
      <c r="Q31" s="131"/>
    </row>
    <row r="32" spans="1:17" ht="15" customHeight="1" x14ac:dyDescent="0.25">
      <c r="A32" s="40">
        <v>14</v>
      </c>
      <c r="B32" s="117" t="s">
        <v>334</v>
      </c>
      <c r="C32" s="40">
        <v>2</v>
      </c>
      <c r="D32" s="40" t="s">
        <v>10</v>
      </c>
      <c r="E32" s="16" t="s">
        <v>386</v>
      </c>
      <c r="F32" s="16" t="s">
        <v>387</v>
      </c>
      <c r="G32" s="21" t="s">
        <v>388</v>
      </c>
      <c r="H32" s="44">
        <f t="shared" ref="H32" si="80">AVERAGE(E33,F33,G33)</f>
        <v>64.016666666666666</v>
      </c>
      <c r="I32" s="46">
        <f t="shared" ref="I32" si="81">C32*H32</f>
        <v>128.03333333333333</v>
      </c>
      <c r="J32" s="48">
        <f t="shared" ref="J32" si="82">MEDIAN(E33,F33,G33)</f>
        <v>66</v>
      </c>
      <c r="K32" s="50">
        <f t="shared" ref="K32" si="83">C32*J32</f>
        <v>132</v>
      </c>
      <c r="M32" s="122">
        <f t="shared" si="0"/>
        <v>102.42666666666668</v>
      </c>
      <c r="N32" s="124">
        <f t="shared" si="1"/>
        <v>20.485333333333337</v>
      </c>
      <c r="O32" s="134"/>
      <c r="P32" s="128">
        <f t="shared" ref="P32" si="84">(N32+O32)/12</f>
        <v>1.7071111111111115</v>
      </c>
      <c r="Q32" s="130">
        <f t="shared" ref="Q32" si="85">P32/18</f>
        <v>9.4839506172839524E-2</v>
      </c>
    </row>
    <row r="33" spans="1:17" ht="15.75" customHeight="1" thickBot="1" x14ac:dyDescent="0.3">
      <c r="A33" s="41"/>
      <c r="B33" s="118"/>
      <c r="C33" s="41"/>
      <c r="D33" s="41"/>
      <c r="E33" s="4">
        <v>56.84</v>
      </c>
      <c r="F33" s="5">
        <v>66</v>
      </c>
      <c r="G33" s="11">
        <v>69.209999999999994</v>
      </c>
      <c r="H33" s="45"/>
      <c r="I33" s="47"/>
      <c r="J33" s="49"/>
      <c r="K33" s="51"/>
      <c r="M33" s="123">
        <f t="shared" si="0"/>
        <v>0</v>
      </c>
      <c r="N33" s="125">
        <f t="shared" si="1"/>
        <v>0</v>
      </c>
      <c r="O33" s="127"/>
      <c r="P33" s="129"/>
      <c r="Q33" s="131"/>
    </row>
    <row r="34" spans="1:17" x14ac:dyDescent="0.25">
      <c r="A34" s="40">
        <v>15</v>
      </c>
      <c r="B34" s="42" t="s">
        <v>212</v>
      </c>
      <c r="C34" s="40">
        <v>2</v>
      </c>
      <c r="D34" s="40" t="s">
        <v>10</v>
      </c>
      <c r="E34" s="18" t="s">
        <v>380</v>
      </c>
      <c r="F34" s="16" t="s">
        <v>389</v>
      </c>
      <c r="G34" s="21" t="s">
        <v>370</v>
      </c>
      <c r="H34" s="44">
        <f t="shared" ref="H34" si="86">AVERAGE(E35,F35,G35)</f>
        <v>45.633333333333333</v>
      </c>
      <c r="I34" s="46">
        <f t="shared" ref="I34" si="87">C34*H34</f>
        <v>91.266666666666666</v>
      </c>
      <c r="J34" s="48">
        <f t="shared" ref="J34" si="88">MEDIAN(E35,F35,G35)</f>
        <v>45.9</v>
      </c>
      <c r="K34" s="50">
        <f t="shared" ref="K34" si="89">C34*J34</f>
        <v>91.8</v>
      </c>
      <c r="M34" s="122">
        <f t="shared" si="0"/>
        <v>73.013333333333335</v>
      </c>
      <c r="N34" s="124">
        <f t="shared" si="1"/>
        <v>14.602666666666668</v>
      </c>
      <c r="O34" s="135"/>
      <c r="P34" s="128">
        <f t="shared" ref="P34" si="90">(N34+O34)/12</f>
        <v>1.2168888888888889</v>
      </c>
      <c r="Q34" s="130">
        <f t="shared" ref="Q34" si="91">P34/18</f>
        <v>6.7604938271604936E-2</v>
      </c>
    </row>
    <row r="35" spans="1:17" ht="15.75" thickBot="1" x14ac:dyDescent="0.3">
      <c r="A35" s="41"/>
      <c r="B35" s="43"/>
      <c r="C35" s="41"/>
      <c r="D35" s="41"/>
      <c r="E35" s="4">
        <v>42.1</v>
      </c>
      <c r="F35" s="5">
        <v>45.9</v>
      </c>
      <c r="G35" s="11">
        <v>48.9</v>
      </c>
      <c r="H35" s="45"/>
      <c r="I35" s="47"/>
      <c r="J35" s="49"/>
      <c r="K35" s="51"/>
      <c r="M35" s="123">
        <f t="shared" si="0"/>
        <v>0</v>
      </c>
      <c r="N35" s="125">
        <f t="shared" si="1"/>
        <v>0</v>
      </c>
      <c r="O35" s="136"/>
      <c r="P35" s="129"/>
      <c r="Q35" s="131"/>
    </row>
    <row r="36" spans="1:17" x14ac:dyDescent="0.25">
      <c r="A36" s="40">
        <v>16</v>
      </c>
      <c r="B36" s="117" t="s">
        <v>337</v>
      </c>
      <c r="C36" s="40">
        <v>2</v>
      </c>
      <c r="D36" s="40" t="s">
        <v>10</v>
      </c>
      <c r="E36" s="18" t="s">
        <v>390</v>
      </c>
      <c r="F36" s="16" t="s">
        <v>391</v>
      </c>
      <c r="G36" s="21" t="s">
        <v>392</v>
      </c>
      <c r="H36" s="44">
        <f t="shared" ref="H36" si="92">AVERAGE(E37,F37,G37)</f>
        <v>34.833333333333336</v>
      </c>
      <c r="I36" s="46">
        <f t="shared" ref="I36" si="93">C36*H36</f>
        <v>69.666666666666671</v>
      </c>
      <c r="J36" s="48">
        <f t="shared" ref="J36" si="94">MEDIAN(E37,F37,G37)</f>
        <v>34.9</v>
      </c>
      <c r="K36" s="50">
        <f t="shared" ref="K36" si="95">C36*J36</f>
        <v>69.8</v>
      </c>
      <c r="M36" s="122">
        <f t="shared" si="0"/>
        <v>55.733333333333341</v>
      </c>
      <c r="N36" s="124">
        <f t="shared" si="1"/>
        <v>11.146666666666668</v>
      </c>
      <c r="O36" s="135"/>
      <c r="P36" s="128">
        <f t="shared" ref="P36" si="96">(N36+O36)/12</f>
        <v>0.92888888888888899</v>
      </c>
      <c r="Q36" s="130">
        <f t="shared" ref="Q36" si="97">P36/18</f>
        <v>5.1604938271604943E-2</v>
      </c>
    </row>
    <row r="37" spans="1:17" ht="15.75" thickBot="1" x14ac:dyDescent="0.3">
      <c r="A37" s="41"/>
      <c r="B37" s="118"/>
      <c r="C37" s="41"/>
      <c r="D37" s="41"/>
      <c r="E37" s="4">
        <v>34.61</v>
      </c>
      <c r="F37" s="5">
        <v>34.9</v>
      </c>
      <c r="G37" s="11">
        <v>34.99</v>
      </c>
      <c r="H37" s="45"/>
      <c r="I37" s="47"/>
      <c r="J37" s="49"/>
      <c r="K37" s="51"/>
      <c r="M37" s="123">
        <f t="shared" si="0"/>
        <v>0</v>
      </c>
      <c r="N37" s="125">
        <f t="shared" si="1"/>
        <v>0</v>
      </c>
      <c r="O37" s="136"/>
      <c r="P37" s="129"/>
      <c r="Q37" s="131"/>
    </row>
    <row r="38" spans="1:17" x14ac:dyDescent="0.25">
      <c r="A38" s="40">
        <v>17</v>
      </c>
      <c r="B38" s="42" t="s">
        <v>214</v>
      </c>
      <c r="C38" s="40">
        <v>2</v>
      </c>
      <c r="D38" s="40" t="s">
        <v>10</v>
      </c>
      <c r="E38" s="18" t="s">
        <v>368</v>
      </c>
      <c r="F38" s="16" t="s">
        <v>393</v>
      </c>
      <c r="G38" s="21" t="s">
        <v>394</v>
      </c>
      <c r="H38" s="44">
        <f t="shared" ref="H38" si="98">AVERAGE(E39,F39,G39)</f>
        <v>61.75333333333333</v>
      </c>
      <c r="I38" s="46">
        <f t="shared" ref="I38" si="99">C38*H38</f>
        <v>123.50666666666666</v>
      </c>
      <c r="J38" s="48">
        <f t="shared" ref="J38" si="100">MEDIAN(E39,F39,G39)</f>
        <v>63.38</v>
      </c>
      <c r="K38" s="50">
        <f t="shared" ref="K38" si="101">C38*J38</f>
        <v>126.76</v>
      </c>
      <c r="M38" s="122">
        <f t="shared" si="0"/>
        <v>98.805333333333337</v>
      </c>
      <c r="N38" s="124">
        <f t="shared" si="1"/>
        <v>19.761066666666668</v>
      </c>
      <c r="O38" s="126"/>
      <c r="P38" s="128">
        <f t="shared" ref="P38" si="102">(N38+O38)/12</f>
        <v>1.6467555555555558</v>
      </c>
      <c r="Q38" s="130">
        <f t="shared" ref="Q38" si="103">P38/18</f>
        <v>9.1486419753086426E-2</v>
      </c>
    </row>
    <row r="39" spans="1:17" ht="15.75" thickBot="1" x14ac:dyDescent="0.3">
      <c r="A39" s="41"/>
      <c r="B39" s="43"/>
      <c r="C39" s="41"/>
      <c r="D39" s="41"/>
      <c r="E39" s="4">
        <v>58.22</v>
      </c>
      <c r="F39" s="5">
        <v>63.38</v>
      </c>
      <c r="G39" s="11">
        <v>63.66</v>
      </c>
      <c r="H39" s="45"/>
      <c r="I39" s="47"/>
      <c r="J39" s="49"/>
      <c r="K39" s="51"/>
      <c r="M39" s="123">
        <f t="shared" si="0"/>
        <v>0</v>
      </c>
      <c r="N39" s="125">
        <f t="shared" si="1"/>
        <v>0</v>
      </c>
      <c r="O39" s="127"/>
      <c r="P39" s="129"/>
      <c r="Q39" s="131"/>
    </row>
    <row r="40" spans="1:17" x14ac:dyDescent="0.25">
      <c r="A40" s="40">
        <v>18</v>
      </c>
      <c r="B40" s="42" t="s">
        <v>215</v>
      </c>
      <c r="C40" s="40">
        <v>2</v>
      </c>
      <c r="D40" s="40" t="s">
        <v>10</v>
      </c>
      <c r="E40" s="18" t="s">
        <v>380</v>
      </c>
      <c r="F40" s="16" t="s">
        <v>385</v>
      </c>
      <c r="G40" s="21" t="s">
        <v>363</v>
      </c>
      <c r="H40" s="44">
        <f t="shared" ref="H40" si="104">AVERAGE(E41,F41,G41)</f>
        <v>27.209999999999997</v>
      </c>
      <c r="I40" s="46">
        <f t="shared" ref="I40" si="105">C40*H40</f>
        <v>54.419999999999995</v>
      </c>
      <c r="J40" s="48">
        <f t="shared" ref="J40" si="106">MEDIAN(E41,F41,G41)</f>
        <v>27.9</v>
      </c>
      <c r="K40" s="50">
        <f t="shared" ref="K40" si="107">C40*J40</f>
        <v>55.8</v>
      </c>
      <c r="M40" s="122">
        <f t="shared" si="0"/>
        <v>43.536000000000001</v>
      </c>
      <c r="N40" s="124">
        <f t="shared" si="1"/>
        <v>8.7072000000000003</v>
      </c>
      <c r="O40" s="134"/>
      <c r="P40" s="128">
        <f t="shared" ref="P40" si="108">(N40+O40)/12</f>
        <v>0.72560000000000002</v>
      </c>
      <c r="Q40" s="130">
        <f t="shared" ref="Q40" si="109">P40/18</f>
        <v>4.031111111111111E-2</v>
      </c>
    </row>
    <row r="41" spans="1:17" ht="15.75" thickBot="1" x14ac:dyDescent="0.3">
      <c r="A41" s="41"/>
      <c r="B41" s="43"/>
      <c r="C41" s="41"/>
      <c r="D41" s="41"/>
      <c r="E41" s="4">
        <v>19.8</v>
      </c>
      <c r="F41" s="5">
        <v>27.9</v>
      </c>
      <c r="G41" s="11">
        <v>33.93</v>
      </c>
      <c r="H41" s="45"/>
      <c r="I41" s="47"/>
      <c r="J41" s="49"/>
      <c r="K41" s="51"/>
      <c r="M41" s="123">
        <f t="shared" si="0"/>
        <v>0</v>
      </c>
      <c r="N41" s="125">
        <f t="shared" si="1"/>
        <v>0</v>
      </c>
      <c r="O41" s="127"/>
      <c r="P41" s="129"/>
      <c r="Q41" s="131"/>
    </row>
    <row r="42" spans="1:17" x14ac:dyDescent="0.25">
      <c r="A42" s="40">
        <v>19</v>
      </c>
      <c r="B42" s="42" t="s">
        <v>216</v>
      </c>
      <c r="C42" s="40">
        <v>1</v>
      </c>
      <c r="D42" s="40" t="s">
        <v>10</v>
      </c>
      <c r="E42" s="18" t="s">
        <v>395</v>
      </c>
      <c r="F42" s="16" t="s">
        <v>380</v>
      </c>
      <c r="G42" s="21" t="s">
        <v>396</v>
      </c>
      <c r="H42" s="44">
        <f t="shared" ref="H42" si="110">AVERAGE(E43,F43,G43)</f>
        <v>260.91333333333336</v>
      </c>
      <c r="I42" s="46">
        <f t="shared" ref="I42" si="111">C42*H42</f>
        <v>260.91333333333336</v>
      </c>
      <c r="J42" s="48">
        <f t="shared" ref="J42" si="112">MEDIAN(E43,F43,G43)</f>
        <v>279.99</v>
      </c>
      <c r="K42" s="50">
        <f t="shared" ref="K42" si="113">C42*J42</f>
        <v>279.99</v>
      </c>
      <c r="M42" s="122">
        <f t="shared" si="0"/>
        <v>208.73066666666671</v>
      </c>
      <c r="N42" s="124">
        <f t="shared" si="1"/>
        <v>41.74613333333334</v>
      </c>
      <c r="O42" s="134"/>
      <c r="P42" s="128">
        <f t="shared" ref="P42" si="114">(N42+O42)/12</f>
        <v>3.4788444444444449</v>
      </c>
      <c r="Q42" s="130">
        <f t="shared" ref="Q42" si="115">P42/18</f>
        <v>0.19326913580246916</v>
      </c>
    </row>
    <row r="43" spans="1:17" ht="15.75" thickBot="1" x14ac:dyDescent="0.3">
      <c r="A43" s="41"/>
      <c r="B43" s="43"/>
      <c r="C43" s="41"/>
      <c r="D43" s="41"/>
      <c r="E43" s="4">
        <v>219.36</v>
      </c>
      <c r="F43" s="5">
        <v>279.99</v>
      </c>
      <c r="G43" s="11">
        <v>283.39</v>
      </c>
      <c r="H43" s="45"/>
      <c r="I43" s="47"/>
      <c r="J43" s="49"/>
      <c r="K43" s="51"/>
      <c r="M43" s="123">
        <f t="shared" si="0"/>
        <v>0</v>
      </c>
      <c r="N43" s="125">
        <f t="shared" si="1"/>
        <v>0</v>
      </c>
      <c r="O43" s="127"/>
      <c r="P43" s="129"/>
      <c r="Q43" s="131"/>
    </row>
    <row r="44" spans="1:17" x14ac:dyDescent="0.25">
      <c r="A44" s="40">
        <v>20</v>
      </c>
      <c r="B44" s="42" t="s">
        <v>217</v>
      </c>
      <c r="C44" s="40">
        <v>1</v>
      </c>
      <c r="D44" s="40" t="s">
        <v>10</v>
      </c>
      <c r="E44" s="18" t="s">
        <v>363</v>
      </c>
      <c r="F44" s="16" t="s">
        <v>397</v>
      </c>
      <c r="G44" s="21" t="s">
        <v>398</v>
      </c>
      <c r="H44" s="44">
        <f t="shared" ref="H44" si="116">AVERAGE(E45,F45,G45)</f>
        <v>588.96333333333325</v>
      </c>
      <c r="I44" s="46">
        <f t="shared" ref="I44" si="117">C44*H44</f>
        <v>588.96333333333325</v>
      </c>
      <c r="J44" s="48">
        <f t="shared" ref="J44" si="118">MEDIAN(E45,F45,G45)</f>
        <v>557.65</v>
      </c>
      <c r="K44" s="50">
        <f t="shared" ref="K44" si="119">C44*J44</f>
        <v>557.65</v>
      </c>
      <c r="M44" s="122">
        <f t="shared" si="0"/>
        <v>471.17066666666665</v>
      </c>
      <c r="N44" s="124">
        <f t="shared" si="1"/>
        <v>94.234133333333332</v>
      </c>
      <c r="O44" s="134"/>
      <c r="P44" s="128">
        <f t="shared" ref="P44" si="120">(N44+O44)/12</f>
        <v>7.8528444444444441</v>
      </c>
      <c r="Q44" s="130">
        <f t="shared" ref="Q44" si="121">P44/18</f>
        <v>0.43626913580246912</v>
      </c>
    </row>
    <row r="45" spans="1:17" ht="15.75" thickBot="1" x14ac:dyDescent="0.3">
      <c r="A45" s="41"/>
      <c r="B45" s="43"/>
      <c r="C45" s="41"/>
      <c r="D45" s="41"/>
      <c r="E45" s="4">
        <v>499.89</v>
      </c>
      <c r="F45" s="5">
        <v>557.65</v>
      </c>
      <c r="G45" s="11">
        <v>709.35</v>
      </c>
      <c r="H45" s="45"/>
      <c r="I45" s="47"/>
      <c r="J45" s="49"/>
      <c r="K45" s="51"/>
      <c r="M45" s="123">
        <f t="shared" si="0"/>
        <v>0</v>
      </c>
      <c r="N45" s="125">
        <f t="shared" si="1"/>
        <v>0</v>
      </c>
      <c r="O45" s="133"/>
      <c r="P45" s="129"/>
      <c r="Q45" s="131"/>
    </row>
    <row r="46" spans="1:17" x14ac:dyDescent="0.25">
      <c r="A46" s="40">
        <v>21</v>
      </c>
      <c r="B46" s="42" t="s">
        <v>338</v>
      </c>
      <c r="C46" s="40">
        <v>6</v>
      </c>
      <c r="D46" s="100" t="s">
        <v>10</v>
      </c>
      <c r="E46" s="18" t="s">
        <v>363</v>
      </c>
      <c r="F46" s="16" t="s">
        <v>361</v>
      </c>
      <c r="G46" s="21" t="s">
        <v>399</v>
      </c>
      <c r="H46" s="44">
        <f t="shared" ref="H46" si="122">AVERAGE(E47,F47,G47)</f>
        <v>22.650000000000002</v>
      </c>
      <c r="I46" s="46">
        <f t="shared" ref="I46" si="123">C46*H46</f>
        <v>135.9</v>
      </c>
      <c r="J46" s="48">
        <f t="shared" ref="J46" si="124">MEDIAN(E47,F47,G47)</f>
        <v>19.899999999999999</v>
      </c>
      <c r="K46" s="50">
        <f t="shared" ref="K46" si="125">C46*J46</f>
        <v>119.39999999999999</v>
      </c>
      <c r="M46" s="122">
        <f t="shared" si="0"/>
        <v>108.72000000000001</v>
      </c>
      <c r="N46" s="124">
        <f t="shared" si="1"/>
        <v>21.744000000000003</v>
      </c>
      <c r="O46" s="126"/>
      <c r="P46" s="128">
        <f t="shared" ref="P46" si="126">(N46+O46)/12</f>
        <v>1.8120000000000003</v>
      </c>
      <c r="Q46" s="130">
        <f t="shared" ref="Q46" si="127">P46/18</f>
        <v>0.10066666666666668</v>
      </c>
    </row>
    <row r="47" spans="1:17" ht="15.75" thickBot="1" x14ac:dyDescent="0.3">
      <c r="A47" s="41"/>
      <c r="B47" s="43"/>
      <c r="C47" s="41"/>
      <c r="D47" s="101"/>
      <c r="E47" s="4">
        <v>19.05</v>
      </c>
      <c r="F47" s="5">
        <v>19.899999999999999</v>
      </c>
      <c r="G47" s="11">
        <v>29</v>
      </c>
      <c r="H47" s="45"/>
      <c r="I47" s="47"/>
      <c r="J47" s="49"/>
      <c r="K47" s="51"/>
      <c r="M47" s="123">
        <f t="shared" si="0"/>
        <v>0</v>
      </c>
      <c r="N47" s="125">
        <f t="shared" si="1"/>
        <v>0</v>
      </c>
      <c r="O47" s="133"/>
      <c r="P47" s="129"/>
      <c r="Q47" s="131"/>
    </row>
    <row r="48" spans="1:17" x14ac:dyDescent="0.25">
      <c r="A48" s="40">
        <v>22</v>
      </c>
      <c r="B48" s="54" t="s">
        <v>218</v>
      </c>
      <c r="C48" s="40">
        <v>2</v>
      </c>
      <c r="D48" s="40" t="s">
        <v>10</v>
      </c>
      <c r="E48" s="18" t="s">
        <v>400</v>
      </c>
      <c r="F48" s="16" t="s">
        <v>365</v>
      </c>
      <c r="G48" s="21" t="s">
        <v>401</v>
      </c>
      <c r="H48" s="44">
        <f t="shared" ref="H48" si="128">AVERAGE(E49,F49,G49)</f>
        <v>196.96</v>
      </c>
      <c r="I48" s="46">
        <f t="shared" ref="I48" si="129">C48*H48</f>
        <v>393.92</v>
      </c>
      <c r="J48" s="48">
        <f t="shared" ref="J48" si="130">MEDIAN(E49,F49,G49)</f>
        <v>211.9</v>
      </c>
      <c r="K48" s="50">
        <f t="shared" ref="K48" si="131">C48*J48</f>
        <v>423.8</v>
      </c>
      <c r="M48" s="122">
        <f t="shared" si="0"/>
        <v>315.13600000000002</v>
      </c>
      <c r="N48" s="124">
        <f t="shared" si="1"/>
        <v>63.027200000000008</v>
      </c>
      <c r="O48" s="126"/>
      <c r="P48" s="128">
        <f t="shared" ref="P48" si="132">(N48+O48)/12</f>
        <v>5.2522666666666673</v>
      </c>
      <c r="Q48" s="130">
        <f t="shared" ref="Q48" si="133">P48/18</f>
        <v>0.2917925925925926</v>
      </c>
    </row>
    <row r="49" spans="1:17" ht="15.75" thickBot="1" x14ac:dyDescent="0.3">
      <c r="A49" s="41"/>
      <c r="B49" s="43"/>
      <c r="C49" s="41"/>
      <c r="D49" s="41"/>
      <c r="E49" s="4">
        <v>149.97999999999999</v>
      </c>
      <c r="F49" s="5">
        <v>211.9</v>
      </c>
      <c r="G49" s="11">
        <v>229</v>
      </c>
      <c r="H49" s="45"/>
      <c r="I49" s="47"/>
      <c r="J49" s="49"/>
      <c r="K49" s="51"/>
      <c r="M49" s="123">
        <f t="shared" si="0"/>
        <v>0</v>
      </c>
      <c r="N49" s="125">
        <f t="shared" si="1"/>
        <v>0</v>
      </c>
      <c r="O49" s="133"/>
      <c r="P49" s="129"/>
      <c r="Q49" s="131"/>
    </row>
    <row r="50" spans="1:17" x14ac:dyDescent="0.25">
      <c r="A50" s="40">
        <v>23</v>
      </c>
      <c r="B50" s="42" t="s">
        <v>219</v>
      </c>
      <c r="C50" s="40">
        <v>4</v>
      </c>
      <c r="D50" s="40" t="s">
        <v>10</v>
      </c>
      <c r="E50" s="18" t="s">
        <v>402</v>
      </c>
      <c r="F50" s="16" t="s">
        <v>403</v>
      </c>
      <c r="G50" s="21" t="s">
        <v>391</v>
      </c>
      <c r="H50" s="44">
        <f t="shared" ref="H50" si="134">AVERAGE(E51,F51,G51)</f>
        <v>13.933333333333332</v>
      </c>
      <c r="I50" s="46">
        <f t="shared" ref="I50" si="135">C50*H50</f>
        <v>55.733333333333327</v>
      </c>
      <c r="J50" s="48">
        <f t="shared" ref="J50" si="136">MEDIAN(E51,F51,G51)</f>
        <v>14.9</v>
      </c>
      <c r="K50" s="50">
        <f t="shared" ref="K50" si="137">C50*J50</f>
        <v>59.6</v>
      </c>
      <c r="M50" s="122">
        <f t="shared" si="0"/>
        <v>44.586666666666666</v>
      </c>
      <c r="N50" s="124">
        <f t="shared" si="1"/>
        <v>8.9173333333333336</v>
      </c>
      <c r="O50" s="126"/>
      <c r="P50" s="128">
        <f t="shared" ref="P50" si="138">(N50+O50)/12</f>
        <v>0.74311111111111117</v>
      </c>
      <c r="Q50" s="130">
        <f t="shared" ref="Q50" si="139">P50/18</f>
        <v>4.1283950617283953E-2</v>
      </c>
    </row>
    <row r="51" spans="1:17" ht="15.75" thickBot="1" x14ac:dyDescent="0.3">
      <c r="A51" s="41"/>
      <c r="B51" s="43"/>
      <c r="C51" s="41"/>
      <c r="D51" s="41"/>
      <c r="E51" s="4">
        <v>12</v>
      </c>
      <c r="F51" s="5">
        <v>14.9</v>
      </c>
      <c r="G51" s="11">
        <v>14.9</v>
      </c>
      <c r="H51" s="45"/>
      <c r="I51" s="47"/>
      <c r="J51" s="49"/>
      <c r="K51" s="51"/>
      <c r="M51" s="123">
        <f t="shared" si="0"/>
        <v>0</v>
      </c>
      <c r="N51" s="125">
        <f t="shared" si="1"/>
        <v>0</v>
      </c>
      <c r="O51" s="133"/>
      <c r="P51" s="129"/>
      <c r="Q51" s="131"/>
    </row>
    <row r="52" spans="1:17" x14ac:dyDescent="0.25">
      <c r="A52" s="40">
        <v>24</v>
      </c>
      <c r="B52" s="42" t="s">
        <v>220</v>
      </c>
      <c r="C52" s="40">
        <v>1</v>
      </c>
      <c r="D52" s="40" t="s">
        <v>10</v>
      </c>
      <c r="E52" s="18" t="s">
        <v>373</v>
      </c>
      <c r="F52" s="16" t="s">
        <v>380</v>
      </c>
      <c r="G52" s="21" t="s">
        <v>404</v>
      </c>
      <c r="H52" s="44">
        <f t="shared" ref="H52" si="140">AVERAGE(E53,F53,G53)</f>
        <v>25.896666666666665</v>
      </c>
      <c r="I52" s="46">
        <f t="shared" ref="I52" si="141">C52*H52</f>
        <v>25.896666666666665</v>
      </c>
      <c r="J52" s="48">
        <f t="shared" ref="J52" si="142">MEDIAN(E53,F53,G53)</f>
        <v>25.8</v>
      </c>
      <c r="K52" s="50">
        <f t="shared" ref="K52" si="143">C52*J52</f>
        <v>25.8</v>
      </c>
      <c r="M52" s="122">
        <f t="shared" si="0"/>
        <v>20.717333333333332</v>
      </c>
      <c r="N52" s="124"/>
      <c r="O52" s="137">
        <f>M52/10</f>
        <v>2.0717333333333334</v>
      </c>
      <c r="P52" s="128">
        <f>(N52+O52)/12</f>
        <v>0.17264444444444446</v>
      </c>
      <c r="Q52" s="130">
        <f t="shared" ref="Q52" si="144">P52/18</f>
        <v>9.5913580246913595E-3</v>
      </c>
    </row>
    <row r="53" spans="1:17" ht="15.75" thickBot="1" x14ac:dyDescent="0.3">
      <c r="A53" s="41"/>
      <c r="B53" s="43"/>
      <c r="C53" s="41"/>
      <c r="D53" s="41"/>
      <c r="E53" s="4">
        <v>24.99</v>
      </c>
      <c r="F53" s="5">
        <v>25.8</v>
      </c>
      <c r="G53" s="11">
        <v>26.9</v>
      </c>
      <c r="H53" s="45"/>
      <c r="I53" s="47"/>
      <c r="J53" s="49"/>
      <c r="K53" s="51"/>
      <c r="M53" s="123">
        <f t="shared" si="0"/>
        <v>0</v>
      </c>
      <c r="N53" s="125"/>
      <c r="O53" s="138"/>
      <c r="P53" s="129"/>
      <c r="Q53" s="131"/>
    </row>
    <row r="54" spans="1:17" x14ac:dyDescent="0.25">
      <c r="A54" s="40">
        <v>25</v>
      </c>
      <c r="B54" s="42" t="s">
        <v>221</v>
      </c>
      <c r="C54" s="40">
        <v>1</v>
      </c>
      <c r="D54" s="40" t="s">
        <v>10</v>
      </c>
      <c r="E54" s="18" t="s">
        <v>405</v>
      </c>
      <c r="F54" s="16" t="s">
        <v>363</v>
      </c>
      <c r="G54" s="21" t="s">
        <v>406</v>
      </c>
      <c r="H54" s="44">
        <f t="shared" ref="H54" si="145">AVERAGE(E55,F55,G55)</f>
        <v>145.29333333333332</v>
      </c>
      <c r="I54" s="46">
        <f t="shared" ref="I54" si="146">C54*H54</f>
        <v>145.29333333333332</v>
      </c>
      <c r="J54" s="48">
        <f t="shared" ref="J54" si="147">MEDIAN(E55,F55,G55)</f>
        <v>139.91999999999999</v>
      </c>
      <c r="K54" s="50">
        <f t="shared" ref="K54" si="148">C54*J54</f>
        <v>139.91999999999999</v>
      </c>
      <c r="M54" s="122">
        <f t="shared" si="0"/>
        <v>116.23466666666667</v>
      </c>
      <c r="N54" s="124"/>
      <c r="O54" s="137">
        <f>M54/10</f>
        <v>11.623466666666667</v>
      </c>
      <c r="P54" s="128">
        <f>(N54+O54)/12</f>
        <v>0.96862222222222227</v>
      </c>
      <c r="Q54" s="130">
        <f t="shared" ref="Q54" si="149">P54/18</f>
        <v>5.3812345679012351E-2</v>
      </c>
    </row>
    <row r="55" spans="1:17" ht="15.75" thickBot="1" x14ac:dyDescent="0.3">
      <c r="A55" s="41"/>
      <c r="B55" s="43"/>
      <c r="C55" s="41"/>
      <c r="D55" s="41"/>
      <c r="E55" s="7">
        <v>126</v>
      </c>
      <c r="F55" s="3">
        <v>139.91999999999999</v>
      </c>
      <c r="G55" s="10">
        <v>169.96</v>
      </c>
      <c r="H55" s="45"/>
      <c r="I55" s="47"/>
      <c r="J55" s="49"/>
      <c r="K55" s="51"/>
      <c r="M55" s="123">
        <f t="shared" si="0"/>
        <v>0</v>
      </c>
      <c r="N55" s="125"/>
      <c r="O55" s="138"/>
      <c r="P55" s="129"/>
      <c r="Q55" s="131"/>
    </row>
    <row r="56" spans="1:17" x14ac:dyDescent="0.25">
      <c r="A56" s="40">
        <v>26</v>
      </c>
      <c r="B56" s="42" t="s">
        <v>222</v>
      </c>
      <c r="C56" s="40">
        <v>3</v>
      </c>
      <c r="D56" s="40" t="s">
        <v>10</v>
      </c>
      <c r="E56" s="18" t="s">
        <v>370</v>
      </c>
      <c r="F56" s="16" t="s">
        <v>363</v>
      </c>
      <c r="G56" s="21" t="s">
        <v>407</v>
      </c>
      <c r="H56" s="44">
        <f t="shared" ref="H56" si="150">AVERAGE(E57,F57,G57)</f>
        <v>724.28666666666652</v>
      </c>
      <c r="I56" s="46">
        <f t="shared" ref="I56" si="151">C56*H56</f>
        <v>2172.8599999999997</v>
      </c>
      <c r="J56" s="48">
        <f t="shared" ref="J56" si="152">MEDIAN(E57,F57,G57)</f>
        <v>733.31</v>
      </c>
      <c r="K56" s="50">
        <f t="shared" ref="K56" si="153">C56*J56</f>
        <v>2199.9299999999998</v>
      </c>
      <c r="M56" s="122">
        <f t="shared" si="0"/>
        <v>1738.2879999999998</v>
      </c>
      <c r="N56" s="124">
        <f t="shared" si="1"/>
        <v>347.65759999999995</v>
      </c>
      <c r="O56" s="126"/>
      <c r="P56" s="128">
        <f>(N56+O56)/12</f>
        <v>28.971466666666661</v>
      </c>
      <c r="Q56" s="130">
        <f t="shared" ref="Q56" si="154">P56/18</f>
        <v>1.6095259259259256</v>
      </c>
    </row>
    <row r="57" spans="1:17" ht="15.75" thickBot="1" x14ac:dyDescent="0.3">
      <c r="A57" s="41"/>
      <c r="B57" s="43"/>
      <c r="C57" s="41"/>
      <c r="D57" s="41"/>
      <c r="E57" s="7">
        <v>699</v>
      </c>
      <c r="F57" s="3">
        <v>733.31</v>
      </c>
      <c r="G57" s="10">
        <v>740.55</v>
      </c>
      <c r="H57" s="45"/>
      <c r="I57" s="47"/>
      <c r="J57" s="49"/>
      <c r="K57" s="51"/>
      <c r="M57" s="123">
        <f t="shared" si="0"/>
        <v>0</v>
      </c>
      <c r="N57" s="125">
        <f t="shared" si="1"/>
        <v>0</v>
      </c>
      <c r="O57" s="133"/>
      <c r="P57" s="129"/>
      <c r="Q57" s="131"/>
    </row>
    <row r="58" spans="1:17" x14ac:dyDescent="0.25">
      <c r="A58" s="40">
        <v>27</v>
      </c>
      <c r="B58" s="42" t="s">
        <v>223</v>
      </c>
      <c r="C58" s="40">
        <v>1</v>
      </c>
      <c r="D58" s="40" t="s">
        <v>10</v>
      </c>
      <c r="E58" s="18" t="s">
        <v>408</v>
      </c>
      <c r="F58" s="16" t="s">
        <v>363</v>
      </c>
      <c r="G58" s="21" t="s">
        <v>407</v>
      </c>
      <c r="H58" s="44">
        <f t="shared" ref="H58" si="155">AVERAGE(E59,F59,G59)</f>
        <v>235.31666666666669</v>
      </c>
      <c r="I58" s="46">
        <f t="shared" ref="I58" si="156">C58*H58</f>
        <v>235.31666666666669</v>
      </c>
      <c r="J58" s="48">
        <f t="shared" ref="J58" si="157">MEDIAN(E59,F59,G59)</f>
        <v>233.72</v>
      </c>
      <c r="K58" s="50">
        <f t="shared" ref="K58" si="158">C58*J58</f>
        <v>233.72</v>
      </c>
      <c r="M58" s="122">
        <f t="shared" si="0"/>
        <v>188.25333333333336</v>
      </c>
      <c r="N58" s="124"/>
      <c r="O58" s="137">
        <f>M58/10</f>
        <v>18.825333333333337</v>
      </c>
      <c r="P58" s="128">
        <f t="shared" ref="P58" si="159">(N58+O58)/12</f>
        <v>1.568777777777778</v>
      </c>
      <c r="Q58" s="130">
        <f t="shared" ref="Q58" si="160">P58/18</f>
        <v>8.7154320987654341E-2</v>
      </c>
    </row>
    <row r="59" spans="1:17" ht="15.75" thickBot="1" x14ac:dyDescent="0.3">
      <c r="A59" s="41"/>
      <c r="B59" s="43"/>
      <c r="C59" s="41"/>
      <c r="D59" s="41"/>
      <c r="E59" s="4">
        <v>243.23</v>
      </c>
      <c r="F59" s="5">
        <v>229</v>
      </c>
      <c r="G59" s="11">
        <v>233.72</v>
      </c>
      <c r="H59" s="45"/>
      <c r="I59" s="47"/>
      <c r="J59" s="49"/>
      <c r="K59" s="51"/>
      <c r="M59" s="123">
        <f t="shared" si="0"/>
        <v>0</v>
      </c>
      <c r="N59" s="125"/>
      <c r="O59" s="138"/>
      <c r="P59" s="129"/>
      <c r="Q59" s="131"/>
    </row>
    <row r="60" spans="1:17" x14ac:dyDescent="0.25">
      <c r="A60" s="40">
        <v>28</v>
      </c>
      <c r="B60" s="42" t="s">
        <v>224</v>
      </c>
      <c r="C60" s="71">
        <v>1</v>
      </c>
      <c r="D60" s="71" t="s">
        <v>10</v>
      </c>
      <c r="E60" s="18" t="s">
        <v>409</v>
      </c>
      <c r="F60" s="16" t="s">
        <v>363</v>
      </c>
      <c r="G60" s="21" t="s">
        <v>410</v>
      </c>
      <c r="H60" s="44">
        <f t="shared" ref="H60" si="161">AVERAGE(E61,F61,G61)</f>
        <v>27.936666666666667</v>
      </c>
      <c r="I60" s="46">
        <f t="shared" ref="I60" si="162">C60*H60</f>
        <v>27.936666666666667</v>
      </c>
      <c r="J60" s="48">
        <f t="shared" ref="J60" si="163">MEDIAN(E61,F61,G61)</f>
        <v>29.9</v>
      </c>
      <c r="K60" s="50">
        <f t="shared" ref="K60" si="164">C60*J60</f>
        <v>29.9</v>
      </c>
      <c r="M60" s="122">
        <f t="shared" si="0"/>
        <v>22.349333333333334</v>
      </c>
      <c r="N60" s="124"/>
      <c r="O60" s="137">
        <f>M60/10</f>
        <v>2.2349333333333332</v>
      </c>
      <c r="P60" s="128">
        <f t="shared" ref="P60" si="165">(N60+O60)/12</f>
        <v>0.18624444444444443</v>
      </c>
      <c r="Q60" s="130">
        <f t="shared" ref="Q60" si="166">P60/18</f>
        <v>1.0346913580246912E-2</v>
      </c>
    </row>
    <row r="61" spans="1:17" ht="15.75" thickBot="1" x14ac:dyDescent="0.3">
      <c r="A61" s="41"/>
      <c r="B61" s="43"/>
      <c r="C61" s="72"/>
      <c r="D61" s="72"/>
      <c r="E61" s="4">
        <v>18</v>
      </c>
      <c r="F61" s="5">
        <v>29.9</v>
      </c>
      <c r="G61" s="11">
        <v>35.909999999999997</v>
      </c>
      <c r="H61" s="45"/>
      <c r="I61" s="47"/>
      <c r="J61" s="49"/>
      <c r="K61" s="51"/>
      <c r="M61" s="123">
        <f t="shared" si="0"/>
        <v>0</v>
      </c>
      <c r="N61" s="125"/>
      <c r="O61" s="138"/>
      <c r="P61" s="129"/>
      <c r="Q61" s="131"/>
    </row>
    <row r="62" spans="1:17" x14ac:dyDescent="0.25">
      <c r="A62" s="40">
        <v>29</v>
      </c>
      <c r="B62" s="42" t="s">
        <v>225</v>
      </c>
      <c r="C62" s="71">
        <v>1</v>
      </c>
      <c r="D62" s="71" t="s">
        <v>10</v>
      </c>
      <c r="E62" s="18" t="s">
        <v>416</v>
      </c>
      <c r="F62" s="18" t="s">
        <v>415</v>
      </c>
      <c r="G62" s="21" t="s">
        <v>417</v>
      </c>
      <c r="H62" s="44">
        <f t="shared" ref="H62" si="167">AVERAGE(E63,F63,G63)</f>
        <v>114.29</v>
      </c>
      <c r="I62" s="46">
        <f t="shared" ref="I62" si="168">C62*H62</f>
        <v>114.29</v>
      </c>
      <c r="J62" s="48">
        <f t="shared" ref="J62" si="169">MEDIAN(E63,F63,G63)</f>
        <v>113.64</v>
      </c>
      <c r="K62" s="50">
        <f t="shared" ref="K62" si="170">C62*J62</f>
        <v>113.64</v>
      </c>
      <c r="M62" s="122">
        <f t="shared" si="0"/>
        <v>91.432000000000016</v>
      </c>
      <c r="N62" s="124"/>
      <c r="O62" s="137">
        <f>M62/10</f>
        <v>9.143200000000002</v>
      </c>
      <c r="P62" s="128">
        <f t="shared" ref="P62" si="171">(N62+O62)/12</f>
        <v>0.76193333333333346</v>
      </c>
      <c r="Q62" s="130">
        <f t="shared" ref="Q62" si="172">P62/18</f>
        <v>4.2329629629629634E-2</v>
      </c>
    </row>
    <row r="63" spans="1:17" ht="15.75" thickBot="1" x14ac:dyDescent="0.3">
      <c r="A63" s="41"/>
      <c r="B63" s="43"/>
      <c r="C63" s="72"/>
      <c r="D63" s="72"/>
      <c r="E63" s="4">
        <v>112.42</v>
      </c>
      <c r="F63" s="4">
        <v>113.64</v>
      </c>
      <c r="G63" s="11">
        <v>116.81</v>
      </c>
      <c r="H63" s="45"/>
      <c r="I63" s="47"/>
      <c r="J63" s="49"/>
      <c r="K63" s="51"/>
      <c r="M63" s="123">
        <f t="shared" si="0"/>
        <v>0</v>
      </c>
      <c r="N63" s="125"/>
      <c r="O63" s="138"/>
      <c r="P63" s="129"/>
      <c r="Q63" s="131"/>
    </row>
    <row r="64" spans="1:17" x14ac:dyDescent="0.25">
      <c r="A64" s="40">
        <v>30</v>
      </c>
      <c r="B64" s="42" t="s">
        <v>226</v>
      </c>
      <c r="C64" s="71">
        <v>1</v>
      </c>
      <c r="D64" s="71" t="s">
        <v>10</v>
      </c>
      <c r="E64" s="18" t="s">
        <v>361</v>
      </c>
      <c r="F64" s="18" t="s">
        <v>411</v>
      </c>
      <c r="G64" s="21" t="s">
        <v>363</v>
      </c>
      <c r="H64" s="44">
        <f t="shared" ref="H64" si="173">AVERAGE(E65,F65,G65)</f>
        <v>33.466666666666669</v>
      </c>
      <c r="I64" s="46">
        <f t="shared" ref="I64" si="174">C64*H64</f>
        <v>33.466666666666669</v>
      </c>
      <c r="J64" s="48">
        <f t="shared" ref="J64" si="175">MEDIAN(E65,F65,G65)</f>
        <v>33.07</v>
      </c>
      <c r="K64" s="50">
        <f t="shared" ref="K64" si="176">C64*J64</f>
        <v>33.07</v>
      </c>
      <c r="M64" s="122">
        <f t="shared" si="0"/>
        <v>26.773333333333337</v>
      </c>
      <c r="N64" s="124"/>
      <c r="O64" s="137">
        <f>M64/10</f>
        <v>2.6773333333333338</v>
      </c>
      <c r="P64" s="128">
        <f t="shared" ref="P64" si="177">(N64+O64)/12</f>
        <v>0.22311111111111115</v>
      </c>
      <c r="Q64" s="130">
        <f t="shared" ref="Q64" si="178">P64/18</f>
        <v>1.2395061728395064E-2</v>
      </c>
    </row>
    <row r="65" spans="1:17" ht="15.75" thickBot="1" x14ac:dyDescent="0.3">
      <c r="A65" s="41"/>
      <c r="B65" s="43"/>
      <c r="C65" s="72"/>
      <c r="D65" s="72"/>
      <c r="E65" s="4">
        <v>29.99</v>
      </c>
      <c r="F65" s="5">
        <v>33.07</v>
      </c>
      <c r="G65" s="11">
        <v>37.340000000000003</v>
      </c>
      <c r="H65" s="45"/>
      <c r="I65" s="47"/>
      <c r="J65" s="49"/>
      <c r="K65" s="51"/>
      <c r="M65" s="123">
        <f t="shared" si="0"/>
        <v>0</v>
      </c>
      <c r="N65" s="125"/>
      <c r="O65" s="138"/>
      <c r="P65" s="129"/>
      <c r="Q65" s="131"/>
    </row>
    <row r="66" spans="1:17" x14ac:dyDescent="0.25">
      <c r="A66" s="40">
        <v>31</v>
      </c>
      <c r="B66" s="42" t="s">
        <v>316</v>
      </c>
      <c r="C66" s="71">
        <v>2</v>
      </c>
      <c r="D66" s="71" t="s">
        <v>10</v>
      </c>
      <c r="E66" s="18" t="s">
        <v>412</v>
      </c>
      <c r="F66" s="16" t="s">
        <v>414</v>
      </c>
      <c r="G66" s="16" t="s">
        <v>413</v>
      </c>
      <c r="H66" s="44">
        <f t="shared" ref="H66" si="179">AVERAGE(E67,F67,G67)</f>
        <v>570.61</v>
      </c>
      <c r="I66" s="46">
        <f t="shared" ref="I66" si="180">C66*H66</f>
        <v>1141.22</v>
      </c>
      <c r="J66" s="48">
        <f t="shared" ref="J66" si="181">MEDIAN(E67,F67,G67)</f>
        <v>574.99</v>
      </c>
      <c r="K66" s="50">
        <f t="shared" ref="K66" si="182">C66*J66</f>
        <v>1149.98</v>
      </c>
      <c r="M66" s="122">
        <f t="shared" si="0"/>
        <v>912.97600000000011</v>
      </c>
      <c r="N66" s="124"/>
      <c r="O66" s="137">
        <f>M66/10</f>
        <v>91.297600000000017</v>
      </c>
      <c r="P66" s="128">
        <f t="shared" ref="P66" si="183">(N66+O66)/12</f>
        <v>7.6081333333333347</v>
      </c>
      <c r="Q66" s="130">
        <f t="shared" ref="Q66" si="184">P66/18</f>
        <v>0.42267407407407415</v>
      </c>
    </row>
    <row r="67" spans="1:17" ht="15.75" thickBot="1" x14ac:dyDescent="0.3">
      <c r="A67" s="41"/>
      <c r="B67" s="43"/>
      <c r="C67" s="72"/>
      <c r="D67" s="72"/>
      <c r="E67" s="4">
        <v>554.4</v>
      </c>
      <c r="F67" s="5">
        <v>574.99</v>
      </c>
      <c r="G67" s="5">
        <v>582.44000000000005</v>
      </c>
      <c r="H67" s="45"/>
      <c r="I67" s="47"/>
      <c r="J67" s="49"/>
      <c r="K67" s="51"/>
      <c r="M67" s="123">
        <f t="shared" si="0"/>
        <v>0</v>
      </c>
      <c r="N67" s="125"/>
      <c r="O67" s="138"/>
      <c r="P67" s="129"/>
      <c r="Q67" s="131"/>
    </row>
    <row r="68" spans="1:17" x14ac:dyDescent="0.25">
      <c r="A68" s="40">
        <v>32</v>
      </c>
      <c r="B68" s="42" t="s">
        <v>228</v>
      </c>
      <c r="C68" s="71">
        <v>1</v>
      </c>
      <c r="D68" s="71" t="s">
        <v>10</v>
      </c>
      <c r="E68" s="18" t="s">
        <v>395</v>
      </c>
      <c r="F68" s="16" t="s">
        <v>418</v>
      </c>
      <c r="G68" s="21" t="s">
        <v>419</v>
      </c>
      <c r="H68" s="44">
        <f t="shared" ref="H68" si="185">AVERAGE(E69,F69,G69)</f>
        <v>1316.9433333333334</v>
      </c>
      <c r="I68" s="46">
        <f t="shared" ref="I68" si="186">C68*H68</f>
        <v>1316.9433333333334</v>
      </c>
      <c r="J68" s="48">
        <f t="shared" ref="J68" si="187">MEDIAN(E69,F69,G69)</f>
        <v>1290</v>
      </c>
      <c r="K68" s="50">
        <f t="shared" ref="K68" si="188">C68*J68</f>
        <v>1290</v>
      </c>
      <c r="M68" s="122">
        <f t="shared" si="0"/>
        <v>1053.5546666666667</v>
      </c>
      <c r="N68" s="124"/>
      <c r="O68" s="137">
        <f>M68/10</f>
        <v>105.35546666666667</v>
      </c>
      <c r="P68" s="128">
        <f t="shared" ref="P68" si="189">(N68+O68)/12</f>
        <v>8.7796222222222227</v>
      </c>
      <c r="Q68" s="130">
        <f t="shared" ref="Q68" si="190">P68/18</f>
        <v>0.4877567901234568</v>
      </c>
    </row>
    <row r="69" spans="1:17" ht="15.75" thickBot="1" x14ac:dyDescent="0.3">
      <c r="A69" s="41"/>
      <c r="B69" s="43"/>
      <c r="C69" s="72"/>
      <c r="D69" s="72"/>
      <c r="E69" s="4">
        <v>1223.03</v>
      </c>
      <c r="F69" s="5">
        <v>1290</v>
      </c>
      <c r="G69" s="11">
        <v>1437.8</v>
      </c>
      <c r="H69" s="45"/>
      <c r="I69" s="47"/>
      <c r="J69" s="49"/>
      <c r="K69" s="51"/>
      <c r="M69" s="123">
        <f t="shared" ref="M69:M81" si="191">I69*0.8</f>
        <v>0</v>
      </c>
      <c r="N69" s="125"/>
      <c r="O69" s="138"/>
      <c r="P69" s="129"/>
      <c r="Q69" s="131"/>
    </row>
    <row r="70" spans="1:17" x14ac:dyDescent="0.25">
      <c r="A70" s="40">
        <v>33</v>
      </c>
      <c r="B70" s="42" t="s">
        <v>229</v>
      </c>
      <c r="C70" s="71">
        <v>1</v>
      </c>
      <c r="D70" s="71" t="s">
        <v>10</v>
      </c>
      <c r="E70" s="18" t="s">
        <v>420</v>
      </c>
      <c r="F70" s="16" t="s">
        <v>421</v>
      </c>
      <c r="G70" s="21" t="s">
        <v>422</v>
      </c>
      <c r="H70" s="44">
        <f t="shared" ref="H70" si="192">AVERAGE(E71,F71,G71)</f>
        <v>74.896666666666661</v>
      </c>
      <c r="I70" s="46">
        <f t="shared" ref="I70" si="193">C70*H70</f>
        <v>74.896666666666661</v>
      </c>
      <c r="J70" s="48">
        <f t="shared" ref="J70" si="194">MEDIAN(E71,F71,G71)</f>
        <v>68.489999999999995</v>
      </c>
      <c r="K70" s="50">
        <f t="shared" ref="K70" si="195">C70*J70</f>
        <v>68.489999999999995</v>
      </c>
      <c r="M70" s="122">
        <f t="shared" si="191"/>
        <v>59.917333333333332</v>
      </c>
      <c r="N70" s="124"/>
      <c r="O70" s="137">
        <f>M70/10</f>
        <v>5.9917333333333334</v>
      </c>
      <c r="P70" s="128">
        <f t="shared" ref="P70" si="196">(N70+O70)/12</f>
        <v>0.49931111111111109</v>
      </c>
      <c r="Q70" s="130">
        <f t="shared" ref="Q70" si="197">P70/18</f>
        <v>2.7739506172839504E-2</v>
      </c>
    </row>
    <row r="71" spans="1:17" ht="15.75" thickBot="1" x14ac:dyDescent="0.3">
      <c r="A71" s="80"/>
      <c r="B71" s="58"/>
      <c r="C71" s="75"/>
      <c r="D71" s="75"/>
      <c r="E71" s="7">
        <v>68.400000000000006</v>
      </c>
      <c r="F71" s="3">
        <v>68.489999999999995</v>
      </c>
      <c r="G71" s="10">
        <v>87.8</v>
      </c>
      <c r="H71" s="45"/>
      <c r="I71" s="47"/>
      <c r="J71" s="49"/>
      <c r="K71" s="51"/>
      <c r="M71" s="123">
        <f t="shared" si="191"/>
        <v>0</v>
      </c>
      <c r="N71" s="125"/>
      <c r="O71" s="138"/>
      <c r="P71" s="129"/>
      <c r="Q71" s="131"/>
    </row>
    <row r="72" spans="1:17" x14ac:dyDescent="0.25">
      <c r="A72" s="40">
        <v>34</v>
      </c>
      <c r="B72" s="54" t="s">
        <v>230</v>
      </c>
      <c r="C72" s="71">
        <v>1</v>
      </c>
      <c r="D72" s="71" t="s">
        <v>10</v>
      </c>
      <c r="E72" s="18" t="s">
        <v>370</v>
      </c>
      <c r="F72" s="16" t="s">
        <v>423</v>
      </c>
      <c r="G72" s="21" t="s">
        <v>380</v>
      </c>
      <c r="H72" s="44">
        <f t="shared" ref="H72" si="198">AVERAGE(E73,F73,G73)</f>
        <v>150.65333333333334</v>
      </c>
      <c r="I72" s="46">
        <f t="shared" ref="I72" si="199">C72*H72</f>
        <v>150.65333333333334</v>
      </c>
      <c r="J72" s="48">
        <f t="shared" ref="J72" si="200">MEDIAN(E73,F73,G73)</f>
        <v>151.24</v>
      </c>
      <c r="K72" s="50">
        <f t="shared" ref="K72" si="201">C72*J72</f>
        <v>151.24</v>
      </c>
      <c r="M72" s="122">
        <f t="shared" si="191"/>
        <v>120.52266666666668</v>
      </c>
      <c r="N72" s="124"/>
      <c r="O72" s="137">
        <f>M72/10</f>
        <v>12.052266666666668</v>
      </c>
      <c r="P72" s="128">
        <f t="shared" ref="P72" si="202">(N72+O72)/12</f>
        <v>1.0043555555555557</v>
      </c>
      <c r="Q72" s="130">
        <f t="shared" ref="Q72" si="203">P72/18</f>
        <v>5.5797530864197538E-2</v>
      </c>
    </row>
    <row r="73" spans="1:17" ht="15.75" thickBot="1" x14ac:dyDescent="0.3">
      <c r="A73" s="41"/>
      <c r="B73" s="55"/>
      <c r="C73" s="72"/>
      <c r="D73" s="72"/>
      <c r="E73" s="7">
        <v>145.9</v>
      </c>
      <c r="F73" s="3">
        <v>151.24</v>
      </c>
      <c r="G73" s="10">
        <v>154.82</v>
      </c>
      <c r="H73" s="45"/>
      <c r="I73" s="47"/>
      <c r="J73" s="49"/>
      <c r="K73" s="51"/>
      <c r="M73" s="123">
        <f t="shared" si="191"/>
        <v>0</v>
      </c>
      <c r="N73" s="125"/>
      <c r="O73" s="138"/>
      <c r="P73" s="129"/>
      <c r="Q73" s="131"/>
    </row>
    <row r="74" spans="1:17" x14ac:dyDescent="0.25">
      <c r="A74" s="40">
        <v>35</v>
      </c>
      <c r="B74" s="54" t="s">
        <v>231</v>
      </c>
      <c r="C74" s="71">
        <v>1</v>
      </c>
      <c r="D74" s="71" t="s">
        <v>10</v>
      </c>
      <c r="E74" s="18" t="s">
        <v>424</v>
      </c>
      <c r="F74" s="16" t="s">
        <v>410</v>
      </c>
      <c r="G74" s="21" t="s">
        <v>370</v>
      </c>
      <c r="H74" s="44">
        <f t="shared" ref="H74" si="204">AVERAGE(E75,F75,G75)</f>
        <v>244.42</v>
      </c>
      <c r="I74" s="46">
        <f t="shared" ref="I74" si="205">C74*H74</f>
        <v>244.42</v>
      </c>
      <c r="J74" s="48">
        <f t="shared" ref="J74" si="206">MEDIAN(E75,F75,G75)</f>
        <v>242.9</v>
      </c>
      <c r="K74" s="50">
        <f t="shared" ref="K74" si="207">C74*J74</f>
        <v>242.9</v>
      </c>
      <c r="M74" s="122">
        <f t="shared" si="191"/>
        <v>195.536</v>
      </c>
      <c r="N74" s="124"/>
      <c r="O74" s="137">
        <f>M74/10</f>
        <v>19.553599999999999</v>
      </c>
      <c r="P74" s="128">
        <f t="shared" ref="P74" si="208">(N74+O74)/12</f>
        <v>1.6294666666666666</v>
      </c>
      <c r="Q74" s="130">
        <f t="shared" ref="Q74" si="209">P74/18</f>
        <v>9.0525925925925926E-2</v>
      </c>
    </row>
    <row r="75" spans="1:17" ht="15.75" thickBot="1" x14ac:dyDescent="0.3">
      <c r="A75" s="41"/>
      <c r="B75" s="55"/>
      <c r="C75" s="72"/>
      <c r="D75" s="72"/>
      <c r="E75" s="7">
        <v>240.47</v>
      </c>
      <c r="F75" s="3">
        <v>242.9</v>
      </c>
      <c r="G75" s="10">
        <v>249.89</v>
      </c>
      <c r="H75" s="45"/>
      <c r="I75" s="47"/>
      <c r="J75" s="49"/>
      <c r="K75" s="51"/>
      <c r="M75" s="123">
        <f t="shared" si="191"/>
        <v>0</v>
      </c>
      <c r="N75" s="125"/>
      <c r="O75" s="138"/>
      <c r="P75" s="129"/>
      <c r="Q75" s="131"/>
    </row>
    <row r="76" spans="1:17" x14ac:dyDescent="0.25">
      <c r="A76" s="40">
        <v>36</v>
      </c>
      <c r="B76" s="54" t="s">
        <v>232</v>
      </c>
      <c r="C76" s="71">
        <v>1</v>
      </c>
      <c r="D76" s="71" t="s">
        <v>10</v>
      </c>
      <c r="E76" s="18" t="s">
        <v>425</v>
      </c>
      <c r="F76" s="16" t="s">
        <v>426</v>
      </c>
      <c r="G76" s="21" t="s">
        <v>380</v>
      </c>
      <c r="H76" s="44">
        <f t="shared" ref="H76" si="210">AVERAGE(E77,F77,G77)</f>
        <v>293.43666666666667</v>
      </c>
      <c r="I76" s="46">
        <f t="shared" ref="I76" si="211">C76*H76</f>
        <v>293.43666666666667</v>
      </c>
      <c r="J76" s="48">
        <f t="shared" ref="J76" si="212">MEDIAN(E77,F77,G77)</f>
        <v>289.02999999999997</v>
      </c>
      <c r="K76" s="50">
        <f t="shared" ref="K76" si="213">C76*J76</f>
        <v>289.02999999999997</v>
      </c>
      <c r="M76" s="122">
        <f t="shared" si="191"/>
        <v>234.74933333333334</v>
      </c>
      <c r="N76" s="124"/>
      <c r="O76" s="137">
        <f>M76/10</f>
        <v>23.474933333333333</v>
      </c>
      <c r="P76" s="128">
        <f t="shared" ref="P76" si="214">(N76+O76)/12</f>
        <v>1.9562444444444445</v>
      </c>
      <c r="Q76" s="130">
        <f t="shared" ref="Q76" si="215">P76/18</f>
        <v>0.10868024691358025</v>
      </c>
    </row>
    <row r="77" spans="1:17" ht="15.75" thickBot="1" x14ac:dyDescent="0.3">
      <c r="A77" s="41"/>
      <c r="B77" s="55"/>
      <c r="C77" s="72"/>
      <c r="D77" s="72"/>
      <c r="E77" s="7">
        <v>279.29000000000002</v>
      </c>
      <c r="F77" s="3">
        <v>289.02999999999997</v>
      </c>
      <c r="G77" s="10">
        <v>311.99</v>
      </c>
      <c r="H77" s="45"/>
      <c r="I77" s="47"/>
      <c r="J77" s="49"/>
      <c r="K77" s="51"/>
      <c r="M77" s="123">
        <f t="shared" si="191"/>
        <v>0</v>
      </c>
      <c r="N77" s="125"/>
      <c r="O77" s="138"/>
      <c r="P77" s="129"/>
      <c r="Q77" s="131"/>
    </row>
    <row r="78" spans="1:17" x14ac:dyDescent="0.25">
      <c r="A78" s="40">
        <v>37</v>
      </c>
      <c r="B78" s="42" t="s">
        <v>233</v>
      </c>
      <c r="C78" s="71">
        <v>2</v>
      </c>
      <c r="D78" s="71" t="s">
        <v>10</v>
      </c>
      <c r="E78" s="18" t="s">
        <v>363</v>
      </c>
      <c r="F78" s="16" t="s">
        <v>412</v>
      </c>
      <c r="G78" s="16" t="s">
        <v>427</v>
      </c>
      <c r="H78" s="44">
        <f t="shared" ref="H78" si="216">AVERAGE(E79,F79,G79)</f>
        <v>112.90666666666668</v>
      </c>
      <c r="I78" s="46">
        <f t="shared" ref="I78" si="217">C78*H78</f>
        <v>225.81333333333336</v>
      </c>
      <c r="J78" s="48">
        <f t="shared" ref="J78" si="218">MEDIAN(E79,F79,G79)</f>
        <v>98.91</v>
      </c>
      <c r="K78" s="50">
        <f t="shared" ref="K78" si="219">C78*J78</f>
        <v>197.82</v>
      </c>
      <c r="M78" s="122">
        <f t="shared" si="191"/>
        <v>180.65066666666669</v>
      </c>
      <c r="N78" s="124">
        <f t="shared" ref="N78:N79" si="220">M78/5</f>
        <v>36.13013333333334</v>
      </c>
      <c r="O78" s="126"/>
      <c r="P78" s="128">
        <f t="shared" ref="P78" si="221">(N78+O78)/12</f>
        <v>3.0108444444444449</v>
      </c>
      <c r="Q78" s="130">
        <f t="shared" ref="Q78" si="222">P78/18</f>
        <v>0.16726913580246916</v>
      </c>
    </row>
    <row r="79" spans="1:17" ht="15.75" thickBot="1" x14ac:dyDescent="0.3">
      <c r="A79" s="80"/>
      <c r="B79" s="43"/>
      <c r="C79" s="72"/>
      <c r="D79" s="72"/>
      <c r="E79" s="7">
        <v>89.91</v>
      </c>
      <c r="F79" s="3">
        <v>98.91</v>
      </c>
      <c r="G79" s="3">
        <v>149.9</v>
      </c>
      <c r="H79" s="45"/>
      <c r="I79" s="47"/>
      <c r="J79" s="49"/>
      <c r="K79" s="51"/>
      <c r="M79" s="123">
        <f t="shared" si="191"/>
        <v>0</v>
      </c>
      <c r="N79" s="125">
        <f t="shared" si="220"/>
        <v>0</v>
      </c>
      <c r="O79" s="133"/>
      <c r="P79" s="129"/>
      <c r="Q79" s="131"/>
    </row>
    <row r="80" spans="1:17" x14ac:dyDescent="0.25">
      <c r="A80" s="40">
        <v>40</v>
      </c>
      <c r="B80" s="54" t="s">
        <v>297</v>
      </c>
      <c r="C80" s="71">
        <v>2</v>
      </c>
      <c r="D80" s="71" t="s">
        <v>10</v>
      </c>
      <c r="E80" s="18" t="s">
        <v>370</v>
      </c>
      <c r="F80" s="18" t="s">
        <v>363</v>
      </c>
      <c r="G80" s="22"/>
      <c r="H80" s="44">
        <f>AVERAGE(E81,F81,G81)</f>
        <v>457.435</v>
      </c>
      <c r="I80" s="46">
        <f t="shared" ref="I80" si="223">C80*H80</f>
        <v>914.87</v>
      </c>
      <c r="J80" s="48">
        <f>MEDIAN(E81,F81,G81)</f>
        <v>457.435</v>
      </c>
      <c r="K80" s="50">
        <f t="shared" ref="K80" si="224">C80*J80</f>
        <v>914.87</v>
      </c>
      <c r="M80" s="122">
        <f t="shared" si="191"/>
        <v>731.89600000000007</v>
      </c>
      <c r="N80" s="124"/>
      <c r="O80" s="137">
        <f>M80/10</f>
        <v>73.189600000000013</v>
      </c>
      <c r="P80" s="128">
        <f t="shared" ref="P80" si="225">(N80+O80)/12</f>
        <v>6.0991333333333344</v>
      </c>
      <c r="Q80" s="130">
        <f t="shared" ref="Q80" si="226">P80/18</f>
        <v>0.33884074074074078</v>
      </c>
    </row>
    <row r="81" spans="1:17" ht="24.75" customHeight="1" thickBot="1" x14ac:dyDescent="0.3">
      <c r="A81" s="41"/>
      <c r="B81" s="43"/>
      <c r="C81" s="72"/>
      <c r="D81" s="72"/>
      <c r="E81" s="7">
        <v>388.9</v>
      </c>
      <c r="F81" s="3">
        <v>525.97</v>
      </c>
      <c r="G81" s="24"/>
      <c r="H81" s="45"/>
      <c r="I81" s="47"/>
      <c r="J81" s="49"/>
      <c r="K81" s="51"/>
      <c r="M81" s="123">
        <f t="shared" si="191"/>
        <v>0</v>
      </c>
      <c r="N81" s="125"/>
      <c r="O81" s="138"/>
      <c r="P81" s="129"/>
      <c r="Q81" s="131"/>
    </row>
    <row r="82" spans="1:17" x14ac:dyDescent="0.25">
      <c r="A82" s="40"/>
      <c r="B82" s="54" t="s">
        <v>296</v>
      </c>
      <c r="C82" s="71">
        <v>1</v>
      </c>
      <c r="D82" s="71" t="s">
        <v>50</v>
      </c>
      <c r="E82" s="18" t="s">
        <v>428</v>
      </c>
      <c r="F82" s="16" t="s">
        <v>429</v>
      </c>
      <c r="G82" s="21" t="s">
        <v>430</v>
      </c>
      <c r="H82" s="44">
        <f t="shared" ref="H82" si="227">AVERAGE(E83,F83,G83)</f>
        <v>18.666666666666664</v>
      </c>
      <c r="I82" s="46">
        <f t="shared" ref="I82" si="228">C82*H82</f>
        <v>18.666666666666664</v>
      </c>
      <c r="J82" s="48">
        <f t="shared" ref="J82" si="229">MEDIAN(E83,F83,G83)</f>
        <v>19.079999999999998</v>
      </c>
      <c r="K82" s="50">
        <f t="shared" ref="K82" si="230">C82*J82</f>
        <v>19.079999999999998</v>
      </c>
      <c r="M82" s="122">
        <f>I82</f>
        <v>18.666666666666664</v>
      </c>
      <c r="N82" s="141" t="s">
        <v>534</v>
      </c>
      <c r="O82" s="142"/>
      <c r="P82" s="128"/>
      <c r="Q82" s="130">
        <f t="shared" ref="Q82" si="231">P82/18</f>
        <v>0</v>
      </c>
    </row>
    <row r="83" spans="1:17" ht="15.75" thickBot="1" x14ac:dyDescent="0.3">
      <c r="A83" s="80"/>
      <c r="B83" s="55"/>
      <c r="C83" s="72"/>
      <c r="D83" s="72"/>
      <c r="E83" s="4">
        <v>17.38</v>
      </c>
      <c r="F83" s="5">
        <v>19.079999999999998</v>
      </c>
      <c r="G83" s="11">
        <v>19.54</v>
      </c>
      <c r="H83" s="45"/>
      <c r="I83" s="47"/>
      <c r="J83" s="49"/>
      <c r="K83" s="51"/>
      <c r="M83" s="123">
        <f t="shared" ref="M83" si="232">I83*0.8</f>
        <v>0</v>
      </c>
      <c r="N83" s="143"/>
      <c r="O83" s="144"/>
      <c r="P83" s="129"/>
      <c r="Q83" s="131"/>
    </row>
    <row r="84" spans="1:17" ht="23.25" customHeight="1" thickBot="1" x14ac:dyDescent="0.3">
      <c r="G84" s="14" t="s">
        <v>4</v>
      </c>
      <c r="H84" s="119">
        <f>SUM(I4,I8,I10,I12,I14,I16,I18,I20,I22,I24,I26,I28,I30,I32,I34,I36,I38,I40,I42,I44,I46,I48,I50,I52,I54,I56,I58,I60,I62,I64,I66,I68,I70,I72,I74,I76,I78,I80,I82)</f>
        <v>11810.176666666666</v>
      </c>
      <c r="I84" s="120"/>
      <c r="J84" s="69">
        <f>SUM(K4,K8,K10,K12,K14,K16,K18,K20,K22,K24,K26,K28,K30,K32,K34,K36,K38,K40,K42,K44,K46,K48,K50,K52,K54,K56,K58,K60,K62,K64,K66,K68,K70,K72,K74,K76,K78,K80,K82)</f>
        <v>11785.820000000002</v>
      </c>
      <c r="K84" s="121"/>
      <c r="M84" s="33"/>
      <c r="N84" s="139"/>
      <c r="O84" s="140"/>
      <c r="P84" s="34"/>
      <c r="Q84" s="35"/>
    </row>
    <row r="85" spans="1:17" ht="15.75" thickBot="1" x14ac:dyDescent="0.3">
      <c r="M85" s="36">
        <f>M4+M8+M10+M12+M14+M16+M18+M20+M22+M24+M26+M28+M30+M32+M36+M34+M38+M40+M42+M44+M46+M48+M50+M52+M54+M56+M58+M60+M62+M64++M66+M68+M70+M72+M74+M76+M78+M80</f>
        <v>9433.2080000000024</v>
      </c>
      <c r="N85" s="36">
        <f>N4+N8+N10+N12+N14+N16+N18+N20+N22+N24+N26+N28+N30+N32+N34+N36+N38+N40+N42+N44+N46+N48+N50+N56+N78</f>
        <v>1131.6592000000001</v>
      </c>
      <c r="O85" s="36">
        <f>SUM(O4:O84)</f>
        <v>377.49120000000005</v>
      </c>
      <c r="P85" s="36">
        <f>SUM(P4+P8+P10+P12+P14+P16+P18+P20+P22+P24+P26+P28+P30+P32+P34+P36+P38+P40+P42+P44+P46+P48+P50+P52+P54+P56+P58+P60+P62+P64+P66+P68+P70+P72+P74+P76+P78+P80+P82+P84)</f>
        <v>125.76253333333338</v>
      </c>
      <c r="Q85" s="37">
        <f>SUM(Q4+Q8+Q10+Q12+Q14+Q16+Q18+Q20+Q22+Q24+Q26+Q28+Q30+Q32+Q34+Q36+Q38+Q40+Q42+Q44+Q46+Q48+Q50+Q52+Q54+Q56+Q58+Q60+Q62+Q64+Q66++Q68+Q70+Q72+Q74+Q76+Q78+Q80)</f>
        <v>6.9868074074074062</v>
      </c>
    </row>
    <row r="86" spans="1:17" ht="15.75" thickBot="1" x14ac:dyDescent="0.3">
      <c r="M86" s="36">
        <f>M85+M82</f>
        <v>9451.8746666666684</v>
      </c>
      <c r="N86" s="36">
        <v>18.670000000000002</v>
      </c>
      <c r="O86" s="36"/>
      <c r="P86" s="36">
        <f>18.67/12</f>
        <v>1.5558333333333334</v>
      </c>
      <c r="Q86" s="37">
        <v>0.08</v>
      </c>
    </row>
    <row r="87" spans="1:17" ht="15.75" thickBot="1" x14ac:dyDescent="0.3">
      <c r="P87" s="36">
        <v>127.36</v>
      </c>
      <c r="Q87" s="37">
        <f>SUM(Q85:Q86)</f>
        <v>7.0668074074074063</v>
      </c>
    </row>
  </sheetData>
  <mergeCells count="524">
    <mergeCell ref="N84:O84"/>
    <mergeCell ref="M80:M81"/>
    <mergeCell ref="N80:N81"/>
    <mergeCell ref="O80:O81"/>
    <mergeCell ref="P80:P81"/>
    <mergeCell ref="Q80:Q81"/>
    <mergeCell ref="M82:M83"/>
    <mergeCell ref="P82:P83"/>
    <mergeCell ref="Q82:Q83"/>
    <mergeCell ref="N82:O83"/>
    <mergeCell ref="M76:M77"/>
    <mergeCell ref="N76:N77"/>
    <mergeCell ref="O76:O77"/>
    <mergeCell ref="P76:P77"/>
    <mergeCell ref="Q76:Q77"/>
    <mergeCell ref="M78:M79"/>
    <mergeCell ref="N78:N79"/>
    <mergeCell ref="O78:O79"/>
    <mergeCell ref="P78:P79"/>
    <mergeCell ref="Q78:Q79"/>
    <mergeCell ref="M72:M73"/>
    <mergeCell ref="N72:N73"/>
    <mergeCell ref="O72:O73"/>
    <mergeCell ref="P72:P73"/>
    <mergeCell ref="Q72:Q73"/>
    <mergeCell ref="M74:M75"/>
    <mergeCell ref="N74:N75"/>
    <mergeCell ref="O74:O75"/>
    <mergeCell ref="P74:P75"/>
    <mergeCell ref="Q74:Q75"/>
    <mergeCell ref="M68:M69"/>
    <mergeCell ref="N68:N69"/>
    <mergeCell ref="O68:O69"/>
    <mergeCell ref="P68:P69"/>
    <mergeCell ref="Q68:Q69"/>
    <mergeCell ref="M70:M71"/>
    <mergeCell ref="N70:N71"/>
    <mergeCell ref="O70:O71"/>
    <mergeCell ref="P70:P71"/>
    <mergeCell ref="Q70:Q71"/>
    <mergeCell ref="M64:M65"/>
    <mergeCell ref="N64:N65"/>
    <mergeCell ref="O64:O65"/>
    <mergeCell ref="P64:P65"/>
    <mergeCell ref="Q64:Q65"/>
    <mergeCell ref="M66:M67"/>
    <mergeCell ref="N66:N67"/>
    <mergeCell ref="O66:O67"/>
    <mergeCell ref="P66:P67"/>
    <mergeCell ref="Q66:Q67"/>
    <mergeCell ref="M60:M61"/>
    <mergeCell ref="N60:N61"/>
    <mergeCell ref="O60:O61"/>
    <mergeCell ref="P60:P61"/>
    <mergeCell ref="Q60:Q61"/>
    <mergeCell ref="M62:M63"/>
    <mergeCell ref="N62:N63"/>
    <mergeCell ref="O62:O63"/>
    <mergeCell ref="P62:P63"/>
    <mergeCell ref="Q62:Q63"/>
    <mergeCell ref="M56:M57"/>
    <mergeCell ref="N56:N57"/>
    <mergeCell ref="O56:O57"/>
    <mergeCell ref="P56:P57"/>
    <mergeCell ref="Q56:Q57"/>
    <mergeCell ref="M58:M59"/>
    <mergeCell ref="N58:N59"/>
    <mergeCell ref="O58:O59"/>
    <mergeCell ref="P58:P59"/>
    <mergeCell ref="Q58:Q59"/>
    <mergeCell ref="M52:M53"/>
    <mergeCell ref="N52:N53"/>
    <mergeCell ref="O52:O53"/>
    <mergeCell ref="P52:P53"/>
    <mergeCell ref="Q52:Q53"/>
    <mergeCell ref="M54:M55"/>
    <mergeCell ref="N54:N55"/>
    <mergeCell ref="O54:O55"/>
    <mergeCell ref="P54:P55"/>
    <mergeCell ref="Q54:Q55"/>
    <mergeCell ref="M48:M49"/>
    <mergeCell ref="N48:N49"/>
    <mergeCell ref="O48:O49"/>
    <mergeCell ref="P48:P49"/>
    <mergeCell ref="Q48:Q49"/>
    <mergeCell ref="M50:M51"/>
    <mergeCell ref="N50:N51"/>
    <mergeCell ref="O50:O51"/>
    <mergeCell ref="P50:P51"/>
    <mergeCell ref="Q50:Q51"/>
    <mergeCell ref="M44:M45"/>
    <mergeCell ref="N44:N45"/>
    <mergeCell ref="O44:O45"/>
    <mergeCell ref="P44:P45"/>
    <mergeCell ref="Q44:Q45"/>
    <mergeCell ref="M46:M47"/>
    <mergeCell ref="N46:N47"/>
    <mergeCell ref="O46:O47"/>
    <mergeCell ref="P46:P47"/>
    <mergeCell ref="Q46:Q47"/>
    <mergeCell ref="M40:M41"/>
    <mergeCell ref="N40:N41"/>
    <mergeCell ref="O40:O41"/>
    <mergeCell ref="P40:P41"/>
    <mergeCell ref="Q40:Q41"/>
    <mergeCell ref="M42:M43"/>
    <mergeCell ref="N42:N43"/>
    <mergeCell ref="O42:O43"/>
    <mergeCell ref="P42:P43"/>
    <mergeCell ref="Q42:Q43"/>
    <mergeCell ref="M36:M37"/>
    <mergeCell ref="N36:N37"/>
    <mergeCell ref="O36:O37"/>
    <mergeCell ref="P36:P37"/>
    <mergeCell ref="Q36:Q37"/>
    <mergeCell ref="M38:M39"/>
    <mergeCell ref="N38:N39"/>
    <mergeCell ref="O38:O39"/>
    <mergeCell ref="P38:P39"/>
    <mergeCell ref="Q38:Q39"/>
    <mergeCell ref="M32:M33"/>
    <mergeCell ref="N32:N33"/>
    <mergeCell ref="O32:O33"/>
    <mergeCell ref="P32:P33"/>
    <mergeCell ref="Q32:Q33"/>
    <mergeCell ref="M34:M35"/>
    <mergeCell ref="N34:N35"/>
    <mergeCell ref="O34:O35"/>
    <mergeCell ref="P34:P35"/>
    <mergeCell ref="Q34:Q35"/>
    <mergeCell ref="M28:M29"/>
    <mergeCell ref="N28:N29"/>
    <mergeCell ref="O28:O29"/>
    <mergeCell ref="P28:P29"/>
    <mergeCell ref="Q28:Q29"/>
    <mergeCell ref="M30:M31"/>
    <mergeCell ref="N30:N31"/>
    <mergeCell ref="O30:O31"/>
    <mergeCell ref="P30:P31"/>
    <mergeCell ref="Q30:Q31"/>
    <mergeCell ref="M24:M25"/>
    <mergeCell ref="N24:N25"/>
    <mergeCell ref="O24:O25"/>
    <mergeCell ref="P24:P25"/>
    <mergeCell ref="Q24:Q25"/>
    <mergeCell ref="M26:M27"/>
    <mergeCell ref="N26:N27"/>
    <mergeCell ref="O26:O27"/>
    <mergeCell ref="P26:P27"/>
    <mergeCell ref="Q26:Q27"/>
    <mergeCell ref="M20:M21"/>
    <mergeCell ref="N20:N21"/>
    <mergeCell ref="O20:O21"/>
    <mergeCell ref="P20:P21"/>
    <mergeCell ref="Q20:Q21"/>
    <mergeCell ref="M22:M23"/>
    <mergeCell ref="N22:N23"/>
    <mergeCell ref="O22:O23"/>
    <mergeCell ref="P22:P23"/>
    <mergeCell ref="Q22:Q23"/>
    <mergeCell ref="M16:M17"/>
    <mergeCell ref="N16:N17"/>
    <mergeCell ref="O16:O17"/>
    <mergeCell ref="P16:P17"/>
    <mergeCell ref="Q16:Q17"/>
    <mergeCell ref="M18:M19"/>
    <mergeCell ref="N18:N19"/>
    <mergeCell ref="O18:O19"/>
    <mergeCell ref="P18:P19"/>
    <mergeCell ref="Q18:Q19"/>
    <mergeCell ref="M12:M13"/>
    <mergeCell ref="N12:N13"/>
    <mergeCell ref="O12:O13"/>
    <mergeCell ref="P12:P13"/>
    <mergeCell ref="Q12:Q13"/>
    <mergeCell ref="M14:M15"/>
    <mergeCell ref="N14:N15"/>
    <mergeCell ref="O14:O15"/>
    <mergeCell ref="P14:P15"/>
    <mergeCell ref="Q14:Q15"/>
    <mergeCell ref="M8:M9"/>
    <mergeCell ref="N8:N9"/>
    <mergeCell ref="O8:O9"/>
    <mergeCell ref="P8:P9"/>
    <mergeCell ref="Q8:Q9"/>
    <mergeCell ref="M10:M11"/>
    <mergeCell ref="N10:N11"/>
    <mergeCell ref="O10:O11"/>
    <mergeCell ref="P10:P11"/>
    <mergeCell ref="Q10:Q11"/>
    <mergeCell ref="M4:M5"/>
    <mergeCell ref="N4:N5"/>
    <mergeCell ref="O4:O5"/>
    <mergeCell ref="P4:P5"/>
    <mergeCell ref="Q4:Q5"/>
    <mergeCell ref="M6:M7"/>
    <mergeCell ref="N6:N7"/>
    <mergeCell ref="O6:O7"/>
    <mergeCell ref="P6:P7"/>
    <mergeCell ref="Q6:Q7"/>
    <mergeCell ref="H84:I84"/>
    <mergeCell ref="J84:K84"/>
    <mergeCell ref="J82:J83"/>
    <mergeCell ref="K82:K83"/>
    <mergeCell ref="A82:A83"/>
    <mergeCell ref="B82:B83"/>
    <mergeCell ref="C82:C83"/>
    <mergeCell ref="D82:D83"/>
    <mergeCell ref="H82:H83"/>
    <mergeCell ref="I82:I83"/>
    <mergeCell ref="A80:A81"/>
    <mergeCell ref="B80:B81"/>
    <mergeCell ref="C80:C81"/>
    <mergeCell ref="D80:D81"/>
    <mergeCell ref="H80:H81"/>
    <mergeCell ref="I80:I81"/>
    <mergeCell ref="J80:J81"/>
    <mergeCell ref="K80:K81"/>
    <mergeCell ref="J78:J79"/>
    <mergeCell ref="K78:K79"/>
    <mergeCell ref="A78:A79"/>
    <mergeCell ref="B78:B79"/>
    <mergeCell ref="C78:C79"/>
    <mergeCell ref="D78:D79"/>
    <mergeCell ref="H78:H79"/>
    <mergeCell ref="I78:I79"/>
    <mergeCell ref="J74:J75"/>
    <mergeCell ref="K74:K75"/>
    <mergeCell ref="A76:A77"/>
    <mergeCell ref="B76:B77"/>
    <mergeCell ref="C76:C77"/>
    <mergeCell ref="D76:D77"/>
    <mergeCell ref="H76:H77"/>
    <mergeCell ref="I76:I77"/>
    <mergeCell ref="J76:J77"/>
    <mergeCell ref="K76:K77"/>
    <mergeCell ref="A74:A75"/>
    <mergeCell ref="B74:B75"/>
    <mergeCell ref="C74:C75"/>
    <mergeCell ref="D74:D75"/>
    <mergeCell ref="H74:H75"/>
    <mergeCell ref="I74:I75"/>
    <mergeCell ref="J70:J71"/>
    <mergeCell ref="K70:K71"/>
    <mergeCell ref="A72:A73"/>
    <mergeCell ref="B72:B73"/>
    <mergeCell ref="C72:C73"/>
    <mergeCell ref="D72:D73"/>
    <mergeCell ref="H72:H73"/>
    <mergeCell ref="I72:I73"/>
    <mergeCell ref="J72:J73"/>
    <mergeCell ref="K72:K73"/>
    <mergeCell ref="A70:A71"/>
    <mergeCell ref="B70:B71"/>
    <mergeCell ref="C70:C71"/>
    <mergeCell ref="D70:D71"/>
    <mergeCell ref="H70:H71"/>
    <mergeCell ref="I70:I71"/>
    <mergeCell ref="J66:J67"/>
    <mergeCell ref="K66:K67"/>
    <mergeCell ref="A68:A69"/>
    <mergeCell ref="B68:B69"/>
    <mergeCell ref="C68:C69"/>
    <mergeCell ref="D68:D69"/>
    <mergeCell ref="H68:H69"/>
    <mergeCell ref="I68:I69"/>
    <mergeCell ref="J68:J69"/>
    <mergeCell ref="K68:K69"/>
    <mergeCell ref="A66:A67"/>
    <mergeCell ref="B66:B67"/>
    <mergeCell ref="C66:C67"/>
    <mergeCell ref="D66:D67"/>
    <mergeCell ref="H66:H67"/>
    <mergeCell ref="I66:I67"/>
    <mergeCell ref="J62:J63"/>
    <mergeCell ref="K62:K63"/>
    <mergeCell ref="A64:A65"/>
    <mergeCell ref="B64:B65"/>
    <mergeCell ref="C64:C65"/>
    <mergeCell ref="D64:D65"/>
    <mergeCell ref="H64:H65"/>
    <mergeCell ref="I64:I65"/>
    <mergeCell ref="J64:J65"/>
    <mergeCell ref="K64:K65"/>
    <mergeCell ref="A62:A63"/>
    <mergeCell ref="B62:B63"/>
    <mergeCell ref="C62:C63"/>
    <mergeCell ref="D62:D63"/>
    <mergeCell ref="H62:H63"/>
    <mergeCell ref="I62:I63"/>
    <mergeCell ref="J58:J59"/>
    <mergeCell ref="K58:K59"/>
    <mergeCell ref="A60:A61"/>
    <mergeCell ref="B60:B61"/>
    <mergeCell ref="C60:C61"/>
    <mergeCell ref="D60:D61"/>
    <mergeCell ref="H60:H61"/>
    <mergeCell ref="I60:I61"/>
    <mergeCell ref="J60:J61"/>
    <mergeCell ref="K60:K61"/>
    <mergeCell ref="A58:A59"/>
    <mergeCell ref="B58:B59"/>
    <mergeCell ref="C58:C59"/>
    <mergeCell ref="D58:D59"/>
    <mergeCell ref="H58:H59"/>
    <mergeCell ref="I58:I59"/>
    <mergeCell ref="J54:J55"/>
    <mergeCell ref="K54:K55"/>
    <mergeCell ref="A56:A57"/>
    <mergeCell ref="B56:B57"/>
    <mergeCell ref="C56:C57"/>
    <mergeCell ref="D56:D57"/>
    <mergeCell ref="H56:H57"/>
    <mergeCell ref="I56:I57"/>
    <mergeCell ref="J56:J57"/>
    <mergeCell ref="K56:K57"/>
    <mergeCell ref="A54:A55"/>
    <mergeCell ref="B54:B55"/>
    <mergeCell ref="C54:C55"/>
    <mergeCell ref="D54:D55"/>
    <mergeCell ref="H54:H55"/>
    <mergeCell ref="I54:I55"/>
    <mergeCell ref="J50:J51"/>
    <mergeCell ref="K50:K51"/>
    <mergeCell ref="A52:A53"/>
    <mergeCell ref="B52:B53"/>
    <mergeCell ref="C52:C53"/>
    <mergeCell ref="D52:D53"/>
    <mergeCell ref="H52:H53"/>
    <mergeCell ref="I52:I53"/>
    <mergeCell ref="J52:J53"/>
    <mergeCell ref="K52:K53"/>
    <mergeCell ref="A50:A51"/>
    <mergeCell ref="B50:B51"/>
    <mergeCell ref="C50:C51"/>
    <mergeCell ref="D50:D51"/>
    <mergeCell ref="H50:H51"/>
    <mergeCell ref="I50:I51"/>
    <mergeCell ref="J46:J47"/>
    <mergeCell ref="K46:K47"/>
    <mergeCell ref="A48:A49"/>
    <mergeCell ref="B48:B49"/>
    <mergeCell ref="C48:C49"/>
    <mergeCell ref="D48:D49"/>
    <mergeCell ref="H48:H49"/>
    <mergeCell ref="I48:I49"/>
    <mergeCell ref="J48:J49"/>
    <mergeCell ref="K48:K49"/>
    <mergeCell ref="A46:A47"/>
    <mergeCell ref="B46:B47"/>
    <mergeCell ref="C46:C47"/>
    <mergeCell ref="D46:D47"/>
    <mergeCell ref="H46:H47"/>
    <mergeCell ref="I46:I47"/>
    <mergeCell ref="J42:J43"/>
    <mergeCell ref="K42:K43"/>
    <mergeCell ref="A44:A45"/>
    <mergeCell ref="B44:B45"/>
    <mergeCell ref="C44:C45"/>
    <mergeCell ref="D44:D45"/>
    <mergeCell ref="H44:H45"/>
    <mergeCell ref="I44:I45"/>
    <mergeCell ref="J44:J45"/>
    <mergeCell ref="K44:K45"/>
    <mergeCell ref="A42:A43"/>
    <mergeCell ref="B42:B43"/>
    <mergeCell ref="C42:C43"/>
    <mergeCell ref="D42:D43"/>
    <mergeCell ref="H42:H43"/>
    <mergeCell ref="I42:I43"/>
    <mergeCell ref="J38:J39"/>
    <mergeCell ref="K38:K39"/>
    <mergeCell ref="A40:A41"/>
    <mergeCell ref="B40:B41"/>
    <mergeCell ref="C40:C41"/>
    <mergeCell ref="D40:D41"/>
    <mergeCell ref="H40:H41"/>
    <mergeCell ref="I40:I41"/>
    <mergeCell ref="J40:J41"/>
    <mergeCell ref="K40:K41"/>
    <mergeCell ref="A38:A39"/>
    <mergeCell ref="B38:B39"/>
    <mergeCell ref="C38:C39"/>
    <mergeCell ref="D38:D39"/>
    <mergeCell ref="H38:H39"/>
    <mergeCell ref="I38:I39"/>
    <mergeCell ref="J34:J35"/>
    <mergeCell ref="K34:K35"/>
    <mergeCell ref="A36:A37"/>
    <mergeCell ref="B36:B37"/>
    <mergeCell ref="C36:C37"/>
    <mergeCell ref="D36:D37"/>
    <mergeCell ref="H36:H37"/>
    <mergeCell ref="I36:I37"/>
    <mergeCell ref="J36:J37"/>
    <mergeCell ref="K36:K37"/>
    <mergeCell ref="A34:A35"/>
    <mergeCell ref="B34:B35"/>
    <mergeCell ref="C34:C35"/>
    <mergeCell ref="D34:D35"/>
    <mergeCell ref="H34:H35"/>
    <mergeCell ref="I34:I35"/>
    <mergeCell ref="J30:J31"/>
    <mergeCell ref="K30:K31"/>
    <mergeCell ref="A32:A33"/>
    <mergeCell ref="B32:B33"/>
    <mergeCell ref="C32:C33"/>
    <mergeCell ref="D32:D33"/>
    <mergeCell ref="H32:H33"/>
    <mergeCell ref="I32:I33"/>
    <mergeCell ref="J32:J33"/>
    <mergeCell ref="K32:K33"/>
    <mergeCell ref="A30:A31"/>
    <mergeCell ref="B30:B31"/>
    <mergeCell ref="C30:C31"/>
    <mergeCell ref="D30:D31"/>
    <mergeCell ref="H30:H31"/>
    <mergeCell ref="I30:I31"/>
    <mergeCell ref="J26:J27"/>
    <mergeCell ref="K26:K27"/>
    <mergeCell ref="A28:A29"/>
    <mergeCell ref="B28:B29"/>
    <mergeCell ref="C28:C29"/>
    <mergeCell ref="D28:D29"/>
    <mergeCell ref="H28:H29"/>
    <mergeCell ref="I28:I29"/>
    <mergeCell ref="J28:J29"/>
    <mergeCell ref="K28:K29"/>
    <mergeCell ref="A26:A27"/>
    <mergeCell ref="B26:B27"/>
    <mergeCell ref="C26:C27"/>
    <mergeCell ref="D26:D27"/>
    <mergeCell ref="H26:H27"/>
    <mergeCell ref="I26:I27"/>
    <mergeCell ref="J22:J23"/>
    <mergeCell ref="K22:K23"/>
    <mergeCell ref="A24:A25"/>
    <mergeCell ref="B24:B25"/>
    <mergeCell ref="C24:C25"/>
    <mergeCell ref="D24:D25"/>
    <mergeCell ref="H24:H25"/>
    <mergeCell ref="I24:I25"/>
    <mergeCell ref="J24:J25"/>
    <mergeCell ref="K24:K25"/>
    <mergeCell ref="A22:A23"/>
    <mergeCell ref="B22:B23"/>
    <mergeCell ref="C22:C23"/>
    <mergeCell ref="D22:D23"/>
    <mergeCell ref="H22:H23"/>
    <mergeCell ref="I22:I23"/>
    <mergeCell ref="J18:J19"/>
    <mergeCell ref="K18:K19"/>
    <mergeCell ref="A20:A21"/>
    <mergeCell ref="B20:B21"/>
    <mergeCell ref="C20:C21"/>
    <mergeCell ref="D20:D21"/>
    <mergeCell ref="H20:H21"/>
    <mergeCell ref="I20:I21"/>
    <mergeCell ref="J20:J21"/>
    <mergeCell ref="K20:K21"/>
    <mergeCell ref="A18:A19"/>
    <mergeCell ref="B18:B19"/>
    <mergeCell ref="C18:C19"/>
    <mergeCell ref="D18:D19"/>
    <mergeCell ref="H18:H19"/>
    <mergeCell ref="I18:I19"/>
    <mergeCell ref="A6:A7"/>
    <mergeCell ref="B6:B7"/>
    <mergeCell ref="J14:J15"/>
    <mergeCell ref="K14:K15"/>
    <mergeCell ref="A16:A17"/>
    <mergeCell ref="B16:B17"/>
    <mergeCell ref="C16:C17"/>
    <mergeCell ref="D16:D17"/>
    <mergeCell ref="H16:H17"/>
    <mergeCell ref="I16:I17"/>
    <mergeCell ref="J16:J17"/>
    <mergeCell ref="K16:K17"/>
    <mergeCell ref="A14:A15"/>
    <mergeCell ref="B14:B15"/>
    <mergeCell ref="C14:C15"/>
    <mergeCell ref="D14:D15"/>
    <mergeCell ref="H14:H15"/>
    <mergeCell ref="I14:I15"/>
    <mergeCell ref="J10:J11"/>
    <mergeCell ref="K10:K11"/>
    <mergeCell ref="A12:A13"/>
    <mergeCell ref="B12:B13"/>
    <mergeCell ref="C12:C13"/>
    <mergeCell ref="D12:D13"/>
    <mergeCell ref="H12:H13"/>
    <mergeCell ref="I12:I13"/>
    <mergeCell ref="J12:J13"/>
    <mergeCell ref="K12:K13"/>
    <mergeCell ref="A10:A11"/>
    <mergeCell ref="B10:B11"/>
    <mergeCell ref="C10:C11"/>
    <mergeCell ref="D10:D11"/>
    <mergeCell ref="H10:H11"/>
    <mergeCell ref="I10:I11"/>
    <mergeCell ref="C6:C7"/>
    <mergeCell ref="D6:D7"/>
    <mergeCell ref="H6:H7"/>
    <mergeCell ref="B8:B9"/>
    <mergeCell ref="C8:C9"/>
    <mergeCell ref="D8:D9"/>
    <mergeCell ref="H8:H9"/>
    <mergeCell ref="A1:K2"/>
    <mergeCell ref="C3:D3"/>
    <mergeCell ref="E3:G3"/>
    <mergeCell ref="A4:A5"/>
    <mergeCell ref="B4:B5"/>
    <mergeCell ref="C4:C5"/>
    <mergeCell ref="D4:D5"/>
    <mergeCell ref="H4:H5"/>
    <mergeCell ref="I4:I5"/>
    <mergeCell ref="J4:J5"/>
    <mergeCell ref="K4:K5"/>
    <mergeCell ref="I8:I9"/>
    <mergeCell ref="J8:J9"/>
    <mergeCell ref="I6:I7"/>
    <mergeCell ref="J6:J7"/>
    <mergeCell ref="K6:K7"/>
    <mergeCell ref="K8:K9"/>
  </mergeCells>
  <pageMargins left="0.51181102362204722" right="0.51181102362204722" top="0.78740157480314965" bottom="0.78740157480314965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material </vt:lpstr>
      <vt:lpstr>ferramenta</vt:lpstr>
      <vt:lpstr>material v2</vt:lpstr>
      <vt:lpstr>ferramenta 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Priscila Cardoso Monte</dc:creator>
  <cp:lastModifiedBy>Ricardo Nunes de Castro</cp:lastModifiedBy>
  <cp:lastPrinted>2025-07-03T14:53:28Z</cp:lastPrinted>
  <dcterms:created xsi:type="dcterms:W3CDTF">2022-04-18T18:37:49Z</dcterms:created>
  <dcterms:modified xsi:type="dcterms:W3CDTF">2025-07-22T18:36:44Z</dcterms:modified>
</cp:coreProperties>
</file>